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drawings/drawing4.xml" ContentType="application/vnd.openxmlformats-officedocument.drawing+xml"/>
  <Override PartName="/xl/customProperty4.bin" ContentType="application/vnd.openxmlformats-officedocument.spreadsheetml.customProperty"/>
  <Override PartName="/xl/drawings/drawing5.xml" ContentType="application/vnd.openxmlformats-officedocument.drawing+xml"/>
  <Override PartName="/xl/customProperty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Leonardi\AppData\Local\Box\Box for Office\2505347883\Temp\ybzcgl4j.o4n\"/>
    </mc:Choice>
  </mc:AlternateContent>
  <bookViews>
    <workbookView xWindow="0" yWindow="0" windowWidth="27300" windowHeight="7305" tabRatio="500"/>
  </bookViews>
  <sheets>
    <sheet name="Outcomes Report Instructions" sheetId="12" r:id="rId1"/>
    <sheet name="Summary Data" sheetId="5" r:id="rId2"/>
    <sheet name="TOTAL" sheetId="1" r:id="rId3"/>
    <sheet name="90 Days After Last Service" sheetId="13" r:id="rId4"/>
    <sheet name="DLT" sheetId="10" r:id="rId5"/>
    <sheet name="References" sheetId="6" r:id="rId6"/>
    <sheet name="Component completion references" sheetId="11" state="hidden" r:id="rId7"/>
  </sheets>
  <externalReferences>
    <externalReference r:id="rId8"/>
    <externalReference r:id="rId9"/>
    <externalReference r:id="rId10"/>
  </externalReferences>
  <definedNames>
    <definedName name="_xlnm._FilterDatabase" localSheetId="3" hidden="1">'90 Days After Last Service'!#REF!</definedName>
    <definedName name="_xlnm._FilterDatabase" localSheetId="2" hidden="1">TOTAL!#REF!</definedName>
    <definedName name="ABAWD" localSheetId="3">[1]References!$A$26:$A$27</definedName>
    <definedName name="ABAWD">[2]References!$A$26:$A$27</definedName>
    <definedName name="ABAWD1" localSheetId="3">[3]References!#REF!</definedName>
    <definedName name="ABAWD1">References!#REF!</definedName>
    <definedName name="ABAWDS" localSheetId="3">[3]References!$A$28:$A$29</definedName>
    <definedName name="ABAWDS">References!$A$28:$A$29</definedName>
    <definedName name="ABAWDStatus" localSheetId="3">[3]References!$D$50</definedName>
    <definedName name="ABAWDStatus">References!$D$50</definedName>
    <definedName name="Age" localSheetId="3">[3]References!$A$12:$A$16</definedName>
    <definedName name="Age">References!$A$12:$A$16</definedName>
    <definedName name="Benefits">References!$A$23:$A$24</definedName>
    <definedName name="Billing" localSheetId="3">[3]References!$A$9</definedName>
    <definedName name="Billing">References!$A$9</definedName>
    <definedName name="Component">References!$D$2:$E$9</definedName>
    <definedName name="ComponentName">References!$D$2:$D$7</definedName>
    <definedName name="Components">References!$D$2:$E$9</definedName>
    <definedName name="Enroll">References!$A$1:$A$7</definedName>
    <definedName name="Ethnicity" localSheetId="3">[3]References!$L$47:$L$48</definedName>
    <definedName name="Ethnicity">References!$L$47:$L$48</definedName>
    <definedName name="FFY19COMPONENTS" localSheetId="3">[3]References!$D$2:$D$8</definedName>
    <definedName name="FFY19COMPONENTS">References!$D$2:$D$8</definedName>
    <definedName name="Gender" localSheetId="3">[3]References!$A$19:$A$20</definedName>
    <definedName name="Gender">References!$A$19:$A$20</definedName>
    <definedName name="Groups" localSheetId="3">[3]References!$H$24:$H$35</definedName>
    <definedName name="Groups">References!$H$24:$H$35</definedName>
    <definedName name="Left" localSheetId="3">[3]References!$A$1:$A$5</definedName>
    <definedName name="Left">References!$A$1:$A$5</definedName>
    <definedName name="Locator" localSheetId="3">'90 Days After Last Service'!$LCB$524288</definedName>
    <definedName name="Locator">'Outcomes Report Instructions'!$LCB$524288</definedName>
    <definedName name="Lost_Benefits">References!$A$1:$A$6</definedName>
    <definedName name="_xlnm.Print_Area" localSheetId="3">'90 Days After Last Service'!$A$3:$AJ$23</definedName>
    <definedName name="_xlnm.Print_Area" localSheetId="2">TOTAL!$A$3:$AJ$102</definedName>
    <definedName name="PriorESOL" localSheetId="3">[3]References!$A$9:$A$10</definedName>
    <definedName name="PriorESOL">References!$A$9:$A$10</definedName>
    <definedName name="Race" localSheetId="3">[3]References!$L$39:$L$44</definedName>
    <definedName name="Race">References!$L$39:$L$44</definedName>
    <definedName name="ReportingPeriod" localSheetId="3">[3]References!$D$36:$D$47</definedName>
    <definedName name="ReportingPeriod">References!$D$36:$D$47</definedName>
    <definedName name="Sex" localSheetId="3">[3]References!$A$19:$A$21</definedName>
    <definedName name="Sex">References!$A$19:$A$21</definedName>
    <definedName name="Status" localSheetId="3">[1]References!$A$23:$A$24</definedName>
    <definedName name="Status">[2]References!$A$23:$A$24</definedName>
    <definedName name="Status1" localSheetId="3">[3]References!$A$25:$A$26</definedName>
    <definedName name="Status1">References!$A$25:$A$26</definedName>
    <definedName name="StatusDLT" localSheetId="3">[3]References!$A$25:$A$26</definedName>
    <definedName name="StatusDLT">References!$A$25:$A$26</definedName>
    <definedName name="STATUSES">References!$A$25:$A$26</definedName>
    <definedName name="Unknown" localSheetId="3">[3]References!$A$9:$A$10</definedName>
    <definedName name="Unknown">References!$A$9:$A$10</definedName>
    <definedName name="Yes" localSheetId="3">[3]References!$A$23</definedName>
    <definedName name="Yes">References!$A$23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J23" i="13" l="1"/>
  <c r="AI23" i="13"/>
  <c r="AH23" i="13"/>
  <c r="AG23" i="13"/>
  <c r="AF23" i="13"/>
  <c r="AE23" i="13"/>
  <c r="AD23" i="13"/>
  <c r="AC23" i="13"/>
  <c r="AB23" i="13"/>
  <c r="AA23" i="13"/>
  <c r="Z23" i="13"/>
  <c r="Y23" i="13"/>
  <c r="W23" i="13"/>
  <c r="V23" i="13"/>
  <c r="U23" i="13"/>
  <c r="T23" i="13"/>
  <c r="S23" i="13"/>
  <c r="R23" i="13"/>
  <c r="Q23" i="13"/>
  <c r="P23" i="13"/>
  <c r="O23" i="13"/>
  <c r="N23" i="13"/>
  <c r="M23" i="13"/>
  <c r="L23" i="13"/>
  <c r="K23" i="13"/>
  <c r="J23" i="13"/>
  <c r="G23" i="13"/>
  <c r="F23" i="13"/>
  <c r="B23" i="13"/>
  <c r="X21" i="13"/>
  <c r="X20" i="13"/>
  <c r="X19" i="13"/>
  <c r="X18" i="13"/>
  <c r="X17" i="13"/>
  <c r="X16" i="13"/>
  <c r="X15" i="13"/>
  <c r="X14" i="13"/>
  <c r="X13" i="13"/>
  <c r="X12" i="13"/>
  <c r="C62" i="5" l="1"/>
  <c r="C54" i="5"/>
  <c r="C52" i="5"/>
  <c r="X12"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4" i="1"/>
  <c r="X15" i="1"/>
  <c r="X16" i="1"/>
  <c r="I43" i="5" s="1"/>
  <c r="X13" i="1"/>
  <c r="I49" i="5" l="1"/>
  <c r="I41" i="5"/>
  <c r="I48" i="5"/>
  <c r="I44" i="5"/>
  <c r="I45" i="5"/>
  <c r="I40" i="5"/>
  <c r="I50" i="5"/>
  <c r="I47" i="5"/>
  <c r="I39" i="5"/>
  <c r="I51" i="5"/>
  <c r="I42" i="5"/>
  <c r="I46" i="5"/>
  <c r="C61" i="5"/>
  <c r="H7" i="6" l="1"/>
  <c r="L10" i="6"/>
  <c r="L9" i="6"/>
  <c r="L8" i="6"/>
  <c r="B232" i="10" l="1"/>
  <c r="N232" i="10" l="1"/>
  <c r="C47" i="5" l="1"/>
  <c r="F47" i="5" s="1"/>
  <c r="C53" i="5"/>
  <c r="D62" i="5" l="1"/>
  <c r="E58" i="6"/>
  <c r="C50" i="5"/>
  <c r="C49" i="5"/>
  <c r="I52" i="5" l="1"/>
  <c r="C51" i="5"/>
  <c r="L11" i="6" l="1"/>
  <c r="C55" i="5" s="1"/>
  <c r="I17" i="6" l="1"/>
  <c r="C36" i="5"/>
  <c r="C33" i="5"/>
  <c r="C32" i="5"/>
  <c r="C31" i="5"/>
  <c r="C30" i="5"/>
  <c r="C29" i="5"/>
  <c r="C28" i="5"/>
  <c r="I16" i="6"/>
  <c r="M31" i="6"/>
  <c r="D61" i="5"/>
  <c r="B102" i="1" l="1"/>
  <c r="F102" i="1"/>
  <c r="G102" i="1"/>
  <c r="E57" i="6"/>
  <c r="O102" i="1" l="1"/>
  <c r="P102" i="1"/>
  <c r="Q102" i="1"/>
  <c r="R102" i="1"/>
  <c r="S102" i="1"/>
  <c r="T102" i="1"/>
  <c r="U102" i="1"/>
  <c r="V102" i="1"/>
  <c r="W102" i="1"/>
  <c r="Y102" i="1"/>
  <c r="Z102" i="1"/>
  <c r="AA102" i="1"/>
  <c r="AB102" i="1"/>
  <c r="AC102" i="1"/>
  <c r="AD102" i="1"/>
  <c r="AE102" i="1"/>
  <c r="AF102" i="1"/>
  <c r="AG102" i="1"/>
  <c r="AH102" i="1"/>
  <c r="AI102" i="1"/>
  <c r="AJ102" i="1"/>
  <c r="C35" i="5"/>
  <c r="L49" i="5" l="1"/>
  <c r="L45" i="5"/>
  <c r="L47" i="5"/>
  <c r="L41" i="5"/>
  <c r="L43" i="5"/>
  <c r="L39" i="5"/>
  <c r="L44" i="5"/>
  <c r="L50" i="5"/>
  <c r="L48" i="5"/>
  <c r="L40" i="5"/>
  <c r="L51" i="5"/>
  <c r="L42" i="5"/>
  <c r="L46" i="5"/>
  <c r="L52" i="5"/>
  <c r="I22" i="6"/>
  <c r="I18" i="6"/>
  <c r="C41" i="5" s="1"/>
  <c r="I21" i="6"/>
  <c r="I19" i="6"/>
  <c r="E11" i="6" s="1"/>
  <c r="C64" i="5" s="1"/>
  <c r="I20" i="6"/>
  <c r="M102" i="1" l="1"/>
  <c r="N102" i="1"/>
  <c r="C45" i="5" l="1"/>
  <c r="C44" i="5"/>
  <c r="C43" i="5"/>
  <c r="D43" i="5" s="1"/>
  <c r="H9" i="6" l="1"/>
  <c r="H8" i="6"/>
  <c r="H10" i="6" l="1"/>
  <c r="C57" i="5" s="1"/>
  <c r="C65" i="5"/>
  <c r="B11" i="11"/>
  <c r="B10" i="11"/>
  <c r="B9" i="11"/>
  <c r="E55" i="6"/>
  <c r="B27" i="11"/>
  <c r="B26" i="11"/>
  <c r="B25" i="11"/>
  <c r="B23" i="11"/>
  <c r="B22" i="11"/>
  <c r="B21" i="11"/>
  <c r="B17" i="11"/>
  <c r="B19" i="11"/>
  <c r="B18" i="11"/>
  <c r="B15" i="11"/>
  <c r="B14" i="11"/>
  <c r="B13" i="11"/>
  <c r="B7" i="11"/>
  <c r="B6" i="11"/>
  <c r="B5" i="11"/>
  <c r="E54" i="6"/>
  <c r="E59" i="6"/>
  <c r="E56" i="6"/>
  <c r="F24" i="6"/>
  <c r="C20" i="5" s="1"/>
  <c r="L102" i="1"/>
  <c r="C58" i="5"/>
  <c r="E43" i="6"/>
  <c r="C15" i="5" s="1"/>
  <c r="E34" i="6"/>
  <c r="C11" i="5" s="1"/>
  <c r="D34" i="6"/>
  <c r="E24" i="6"/>
  <c r="C18" i="5" s="1"/>
  <c r="D24" i="6"/>
  <c r="C19" i="5" s="1"/>
  <c r="D43" i="6"/>
  <c r="C14" i="5" s="1"/>
  <c r="E38" i="6"/>
  <c r="C17" i="5" s="1"/>
  <c r="D38" i="6"/>
  <c r="C16" i="5" s="1"/>
  <c r="K102" i="1"/>
  <c r="J102" i="1"/>
  <c r="C69" i="5"/>
  <c r="C70" i="5"/>
  <c r="C68" i="5"/>
  <c r="E20" i="6"/>
  <c r="C26" i="5" s="1"/>
  <c r="C59" i="5"/>
  <c r="D59" i="5" s="1"/>
  <c r="C39" i="5"/>
  <c r="C40" i="5"/>
  <c r="D40" i="5" s="1"/>
  <c r="I232" i="10"/>
  <c r="C76" i="5" s="1"/>
  <c r="E29" i="6"/>
  <c r="D29" i="6"/>
  <c r="C12" i="5" s="1"/>
  <c r="F45" i="5"/>
  <c r="F44" i="5"/>
  <c r="F43" i="5"/>
  <c r="E19" i="6"/>
  <c r="C25" i="5" s="1"/>
  <c r="F41" i="5"/>
  <c r="E18" i="6"/>
  <c r="C24" i="5" s="1"/>
  <c r="E17" i="6"/>
  <c r="C23" i="5" s="1"/>
  <c r="E16" i="6"/>
  <c r="C22" i="5" s="1"/>
  <c r="C73" i="5"/>
  <c r="C72" i="5"/>
  <c r="D122" i="1"/>
  <c r="C122" i="1"/>
  <c r="F120" i="1"/>
  <c r="F119" i="1"/>
  <c r="F118" i="1"/>
  <c r="F117" i="1"/>
  <c r="F116" i="1"/>
  <c r="F115" i="1"/>
  <c r="F114" i="1"/>
  <c r="F113" i="1"/>
  <c r="F112" i="1"/>
  <c r="F111" i="1"/>
  <c r="F110" i="1"/>
  <c r="M232" i="10"/>
  <c r="C77" i="5" s="1"/>
  <c r="D77" i="5" s="1"/>
  <c r="H232" i="10"/>
  <c r="C75" i="5" s="1"/>
  <c r="D75" i="5" s="1"/>
  <c r="D57" i="5" l="1"/>
  <c r="D53" i="5"/>
  <c r="D50" i="5"/>
  <c r="D55" i="5"/>
  <c r="D51" i="5"/>
  <c r="D52" i="5"/>
  <c r="F122" i="1"/>
  <c r="D26" i="5"/>
  <c r="D35" i="5"/>
  <c r="D30" i="5"/>
  <c r="D36" i="5"/>
  <c r="D28" i="5"/>
  <c r="D47" i="5"/>
  <c r="D29" i="5"/>
  <c r="D32" i="5"/>
  <c r="D33" i="5"/>
  <c r="D31" i="5"/>
  <c r="D58" i="5"/>
  <c r="D20" i="5"/>
  <c r="D23" i="5"/>
  <c r="D12" i="5"/>
  <c r="D19" i="5"/>
  <c r="D15" i="5"/>
  <c r="C82" i="5"/>
  <c r="C8" i="5"/>
  <c r="C10" i="5" s="1"/>
  <c r="D10" i="5" s="1"/>
  <c r="D24" i="5"/>
  <c r="D41" i="5"/>
  <c r="D44" i="5"/>
  <c r="D22" i="5"/>
  <c r="D25" i="5"/>
  <c r="D39" i="5"/>
  <c r="D16" i="5"/>
  <c r="D18" i="5"/>
  <c r="D17" i="5"/>
  <c r="D14" i="5"/>
  <c r="D11" i="5"/>
  <c r="D54" i="5"/>
  <c r="D65" i="5"/>
  <c r="D45" i="5"/>
  <c r="C67" i="5"/>
  <c r="D68" i="5" s="1"/>
  <c r="B30" i="11"/>
  <c r="B32" i="11"/>
  <c r="B31" i="11"/>
  <c r="E60" i="6"/>
  <c r="C78" i="5" s="1"/>
  <c r="D78" i="5" s="1"/>
  <c r="F40" i="5"/>
  <c r="D49" i="5"/>
  <c r="F39" i="5"/>
  <c r="B4" i="11" l="1"/>
  <c r="C4" i="11" s="1"/>
  <c r="D69" i="5"/>
  <c r="D67" i="5"/>
  <c r="D70" i="5"/>
</calcChain>
</file>

<file path=xl/sharedStrings.xml><?xml version="1.0" encoding="utf-8"?>
<sst xmlns="http://schemas.openxmlformats.org/spreadsheetml/2006/main" count="432" uniqueCount="302">
  <si>
    <t>RI SNAP E&amp;T</t>
  </si>
  <si>
    <t>Summary Data</t>
  </si>
  <si>
    <t xml:space="preserve">Reporting Period: </t>
  </si>
  <si>
    <t>PARTICIPANTS</t>
  </si>
  <si>
    <t>Total enrollment this reporting period</t>
  </si>
  <si>
    <t>SNAP/ET Status</t>
  </si>
  <si>
    <t xml:space="preserve"># </t>
  </si>
  <si>
    <t>%</t>
  </si>
  <si>
    <t>Voluntary Participants</t>
  </si>
  <si>
    <t>Mandatory Participants</t>
  </si>
  <si>
    <t>Demographics</t>
  </si>
  <si>
    <t>HSE/GED/High School Diploma Prior to Beginning Services</t>
  </si>
  <si>
    <t>HSE/GED/High School Diploma Prior to Beginning Services - Unknown</t>
  </si>
  <si>
    <t>Speaks English as a Second Language</t>
  </si>
  <si>
    <t>Speaks English as a Second Language - Unknown</t>
  </si>
  <si>
    <t>Gender: Male</t>
  </si>
  <si>
    <t>Gender: Female</t>
  </si>
  <si>
    <t>Gender: Unknown</t>
  </si>
  <si>
    <t>Age at Enrollment</t>
  </si>
  <si>
    <t>16-17</t>
  </si>
  <si>
    <t>18-35</t>
  </si>
  <si>
    <t>36-49</t>
  </si>
  <si>
    <t>50-59</t>
  </si>
  <si>
    <t>60 and older</t>
  </si>
  <si>
    <t>Component Enrollment Totals</t>
  </si>
  <si>
    <t>Actual</t>
  </si>
  <si>
    <t>Target</t>
  </si>
  <si>
    <t>% Target</t>
  </si>
  <si>
    <t>Education Components</t>
  </si>
  <si>
    <t>Basic Education</t>
  </si>
  <si>
    <t xml:space="preserve">Vocational Education &amp; Training </t>
  </si>
  <si>
    <t>Non-Education, Non-Work Components</t>
  </si>
  <si>
    <t>Work Readiness</t>
  </si>
  <si>
    <t>Job Search</t>
  </si>
  <si>
    <t>Job Search Training</t>
  </si>
  <si>
    <t>Job Retention</t>
  </si>
  <si>
    <t>OUTCOMES: Education Components</t>
  </si>
  <si>
    <t>Number and percentage of people enrolled in a basic education component who achieved an Increased EFL</t>
  </si>
  <si>
    <t>Number and percentage of people enrolled in a basic education who received a GED/HSE Diploma</t>
  </si>
  <si>
    <t>OUTCOMES: All participants including Non-Education, Non-Work Components</t>
  </si>
  <si>
    <r>
      <t>Number and percentage of people enrolled in a non-education, non-work component who got a job</t>
    </r>
    <r>
      <rPr>
        <sz val="14"/>
        <color rgb="FFFF0000"/>
        <rFont val="Arial"/>
        <family val="2"/>
      </rPr>
      <t xml:space="preserve"> </t>
    </r>
  </si>
  <si>
    <t>Number and percentage of people placed in an internship</t>
  </si>
  <si>
    <t>Job Search Component</t>
  </si>
  <si>
    <t>Average number of job applications submitted during the reporting period per participant</t>
  </si>
  <si>
    <t xml:space="preserve">Number and Percentage of people enrolled in Job Search who submitted at least one job application </t>
  </si>
  <si>
    <t>Total number and percentage of participants enrolled in Job Retention during the reporting period</t>
  </si>
  <si>
    <t>30 days</t>
  </si>
  <si>
    <t>60 Days</t>
  </si>
  <si>
    <t>90 days</t>
  </si>
  <si>
    <t>Employment and Wage Data Totals as a Result of E&amp;T Services: E&amp;T Participants Only</t>
  </si>
  <si>
    <t>Average Wage at Time of Employment</t>
  </si>
  <si>
    <t>Median Wage at Time of Employment</t>
  </si>
  <si>
    <t>Employment and Wage Data Totals: E&amp;T Participants and Former E&amp;T Participants</t>
  </si>
  <si>
    <t>The number and percentage of E&amp;T participants and former participants who are in unsubsidized employment during the second quarter after completion of participation in E&amp;T</t>
  </si>
  <si>
    <t>The median quarterly earnings of all the E&amp;T participants and former participants who are in unsubsidized employment during the second quarter after completion of participation in E&amp;T</t>
  </si>
  <si>
    <t>The number and percentage of E&amp;T participants and former participants who are in unsubsidized employment during the fourth quarter after completion of participation in E&amp;T</t>
  </si>
  <si>
    <t>COMPLETION of an educational, training, work experience or an on-the-job training component</t>
  </si>
  <si>
    <t>Total UNDUPLICATED Served</t>
  </si>
  <si>
    <t>TOTAL DUPLICATED Served*</t>
  </si>
  <si>
    <t>*Enrolled in more than one component</t>
  </si>
  <si>
    <t xml:space="preserve">SERVICE PROVIDER:  </t>
  </si>
  <si>
    <t xml:space="preserve">         RI SNAP E&amp;T PARTICIPANT OUTCOMES REPORT</t>
  </si>
  <si>
    <t xml:space="preserve">CONTACT NAME AND EMAIL: </t>
  </si>
  <si>
    <t>PARTICIPANT INFORMATION</t>
  </si>
  <si>
    <t>PARTICIPANT STATUS</t>
  </si>
  <si>
    <t>PROGRAM</t>
  </si>
  <si>
    <t>COMPONENT INFORMATION</t>
  </si>
  <si>
    <t>JOB RETENTION COMPONENT ONLY                               (First Quarter After Placement)</t>
  </si>
  <si>
    <t>JOB SEARCH COMPONENT  ONLY</t>
  </si>
  <si>
    <t>First Name</t>
  </si>
  <si>
    <t>Last Name</t>
  </si>
  <si>
    <t>Date of Birth</t>
  </si>
  <si>
    <t xml:space="preserve">SS# </t>
  </si>
  <si>
    <t>Age</t>
  </si>
  <si>
    <t>Gender</t>
  </si>
  <si>
    <t>GED / HSE / HS Diploma Prior to Starting Services</t>
  </si>
  <si>
    <t>ABAWD</t>
  </si>
  <si>
    <t>Voluntary / Mandatory E&amp;T Participant</t>
  </si>
  <si>
    <t>Service Provider</t>
  </si>
  <si>
    <t xml:space="preserve"> Last Date Participant Received Component Services</t>
  </si>
  <si>
    <t>1 = Lost benefits                                                    2 = Found Employment                                                       3 = Lost Interest                                                           4 = Personal                                                                 5= Other</t>
  </si>
  <si>
    <t>Completed Component?</t>
  </si>
  <si>
    <t>Date Placed in Apprenticeship</t>
  </si>
  <si>
    <t>Date Placed in Employment</t>
  </si>
  <si>
    <t>WAGE at Time of Placement</t>
  </si>
  <si>
    <t xml:space="preserve">30 Days </t>
  </si>
  <si>
    <t xml:space="preserve">60 Days </t>
  </si>
  <si>
    <t xml:space="preserve">90 Days </t>
  </si>
  <si>
    <t>Number of Job Applications Submitted</t>
  </si>
  <si>
    <t>TOTALS</t>
  </si>
  <si>
    <t>Number of Participants</t>
  </si>
  <si>
    <t>THIS TABLE CALCULATES % SNAP ENROLLMENT</t>
  </si>
  <si>
    <r>
      <t xml:space="preserve">Enter </t>
    </r>
    <r>
      <rPr>
        <b/>
        <u/>
        <sz val="14"/>
        <color indexed="8"/>
        <rFont val="Arial Narrow"/>
        <family val="2"/>
      </rPr>
      <t>Total Enrollment</t>
    </r>
    <r>
      <rPr>
        <b/>
        <sz val="14"/>
        <color indexed="8"/>
        <rFont val="Arial Narrow"/>
        <family val="2"/>
      </rPr>
      <t xml:space="preserve"> and </t>
    </r>
    <r>
      <rPr>
        <b/>
        <u/>
        <sz val="14"/>
        <color indexed="8"/>
        <rFont val="Arial Narrow"/>
        <family val="2"/>
      </rPr>
      <t>SNAP E&amp;T Enrollment</t>
    </r>
    <r>
      <rPr>
        <b/>
        <sz val="14"/>
        <color indexed="8"/>
        <rFont val="Arial Narrow"/>
        <family val="2"/>
      </rPr>
      <t xml:space="preserve"> For Each Component         </t>
    </r>
  </si>
  <si>
    <t xml:space="preserve"> This Month Only      </t>
  </si>
  <si>
    <t>Total Enrollment</t>
  </si>
  <si>
    <t>SNAP E&amp;T Enrollment</t>
  </si>
  <si>
    <t>% SNAP</t>
  </si>
  <si>
    <t>Totals and overall % SNAP E&amp;T not for billing, FYI only</t>
  </si>
  <si>
    <t>Total Enrollment All Components</t>
  </si>
  <si>
    <t>Overall % SNAP E&amp;T</t>
  </si>
  <si>
    <t>DATA SOURCE:</t>
  </si>
  <si>
    <t>REPORTING PERIOD:</t>
  </si>
  <si>
    <t>RI DLT - SNAP E&amp;T DATA SHARING</t>
  </si>
  <si>
    <t>DLT CONTACT NAME AND EMAIL:</t>
  </si>
  <si>
    <t>EMPLOYMENT AND WAGE REPORTING MEASURES</t>
  </si>
  <si>
    <t>E&amp;T Participants and Former Participants</t>
  </si>
  <si>
    <t>2nd Quarter after Program Completion</t>
  </si>
  <si>
    <t>4th Quarter afer Program Completion</t>
  </si>
  <si>
    <t xml:space="preserve">CASE ID </t>
  </si>
  <si>
    <t>Current E&amp;T Participant</t>
  </si>
  <si>
    <t>Former E&amp;T Participant</t>
  </si>
  <si>
    <t xml:space="preserve">In Unsub. Employment  </t>
  </si>
  <si>
    <t xml:space="preserve">Wage             </t>
  </si>
  <si>
    <t>Voluntary /     Mandatory</t>
  </si>
  <si>
    <t>In Unsub. Employment</t>
  </si>
  <si>
    <t xml:space="preserve">Wage            </t>
  </si>
  <si>
    <t>Lost Benefits</t>
  </si>
  <si>
    <t>Found Employment</t>
  </si>
  <si>
    <t>BASIC EDUCATION</t>
  </si>
  <si>
    <t>Lost Interest</t>
  </si>
  <si>
    <t>VOCATIONAL EDUCATION &amp; TRAINING</t>
  </si>
  <si>
    <t>Personal</t>
  </si>
  <si>
    <t xml:space="preserve">WORK READINESS </t>
  </si>
  <si>
    <t>Other</t>
  </si>
  <si>
    <t>JOB SEARCH</t>
  </si>
  <si>
    <t>JOB SEARCH TRAINING</t>
  </si>
  <si>
    <t>JOB RETENTION</t>
  </si>
  <si>
    <t>Yes</t>
  </si>
  <si>
    <t>Unknown</t>
  </si>
  <si>
    <t># Participants by Age</t>
  </si>
  <si>
    <t>Component</t>
  </si>
  <si>
    <t>60 or older</t>
  </si>
  <si>
    <t>Male</t>
  </si>
  <si>
    <t>Work Readiness Training</t>
  </si>
  <si>
    <t>Female</t>
  </si>
  <si>
    <t>SERVICE PROVIDER:  Amos House</t>
  </si>
  <si>
    <t>Voluntary</t>
  </si>
  <si>
    <t>SERVICE PROVIDER:  Building Futures</t>
  </si>
  <si>
    <t>Mandatory</t>
  </si>
  <si>
    <t>SERVICE PROVIDER:  Connecting for Children &amp; Families</t>
  </si>
  <si>
    <t>ABAWD Status</t>
  </si>
  <si>
    <t>SERVICE PROVIDER:  Crossroads RI</t>
  </si>
  <si>
    <t>Active</t>
  </si>
  <si>
    <t>Exempt</t>
  </si>
  <si>
    <t>SERVICE PROVIDER:  Dorcas International Institute of RI</t>
  </si>
  <si>
    <t>SERVICE PROVIDER:  East Bay CAP</t>
  </si>
  <si>
    <t>SERVICE PROVIDER: Foster Forward</t>
  </si>
  <si>
    <t>Enrolled in Voc Training and Got a Job</t>
  </si>
  <si>
    <t>SERVICE PROVIDER:  Genesis Center</t>
  </si>
  <si>
    <t>Vocational</t>
  </si>
  <si>
    <t>Voulntary/Mandatory</t>
  </si>
  <si>
    <t>SERVICE PROVIDER:  ISPN</t>
  </si>
  <si>
    <t>SERVICE PROVIDER:  OpenDoors</t>
  </si>
  <si>
    <t>SERVICE PROVIDER:  WestBay CAP</t>
  </si>
  <si>
    <t>SERVICE PROVIDER:  Year Up</t>
  </si>
  <si>
    <t>ESOL</t>
  </si>
  <si>
    <t xml:space="preserve">Yes </t>
  </si>
  <si>
    <t>HSE/GED/DIPLOMA</t>
  </si>
  <si>
    <t>Completion of Ed, Training, Work Readiness, Intern, Apprent.</t>
  </si>
  <si>
    <t>Basic Ed</t>
  </si>
  <si>
    <t>Work Readiness Component</t>
  </si>
  <si>
    <t>Internship</t>
  </si>
  <si>
    <t>Apprenticeship</t>
  </si>
  <si>
    <t>Total</t>
  </si>
  <si>
    <t>Had a HSE/GED prior to beginning services</t>
  </si>
  <si>
    <t>Is an ABAWD</t>
  </si>
  <si>
    <t>Is a Voluntary Participant</t>
  </si>
  <si>
    <t>Vocational Training</t>
  </si>
  <si>
    <t>Total HSE</t>
  </si>
  <si>
    <t>Total ABAWD</t>
  </si>
  <si>
    <t>Total Voluntary</t>
  </si>
  <si>
    <t>Orientation/Assessment Only</t>
  </si>
  <si>
    <t>Work Components</t>
  </si>
  <si>
    <t>Pre-Apprenticeship</t>
  </si>
  <si>
    <t>Number and percentage of people who completed vocational education &amp; training component and got a job</t>
  </si>
  <si>
    <t>Number and percentage of people enrolled in vocational education &amp; training component who received a vocational certificate(s)</t>
  </si>
  <si>
    <t>Race</t>
  </si>
  <si>
    <t>Ethnicity</t>
  </si>
  <si>
    <t>Asian</t>
  </si>
  <si>
    <t>Black or African American</t>
  </si>
  <si>
    <t>Native Hawaiian or Other Pacific Islander</t>
  </si>
  <si>
    <t>White</t>
  </si>
  <si>
    <t>Some other Race</t>
  </si>
  <si>
    <t>Hispanic, or Latino or Spanish Origin</t>
  </si>
  <si>
    <t>Not Hispanic or Latino or Spanish Origin</t>
  </si>
  <si>
    <t>Individual ID</t>
  </si>
  <si>
    <t xml:space="preserve">Component Enrollment Date </t>
  </si>
  <si>
    <t>Vocational Education &amp; Training</t>
  </si>
  <si>
    <t>American Indian or Alaskan Native</t>
  </si>
  <si>
    <t>Some Other Race</t>
  </si>
  <si>
    <t>Hispanic or Latino or Spanish Origin</t>
  </si>
  <si>
    <t>Not Hispance or Latino or Spanish Origin</t>
  </si>
  <si>
    <t>Total SNAP E&amp;T Enrollment</t>
  </si>
  <si>
    <t xml:space="preserve">               Component Name                            </t>
  </si>
  <si>
    <t>Building Futures</t>
  </si>
  <si>
    <t>Amos House</t>
  </si>
  <si>
    <t>Genesis Center</t>
  </si>
  <si>
    <t>OpenDoors</t>
  </si>
  <si>
    <t>Foster Forward</t>
  </si>
  <si>
    <t>Year Up</t>
  </si>
  <si>
    <t>Number and percentage of people who completed education component placed in internship</t>
  </si>
  <si>
    <t>OUTCOMES: Work Components</t>
  </si>
  <si>
    <t>Number and percentage of people in Pre-Apprenticeship placed in an apprenticeship</t>
  </si>
  <si>
    <t>WORK COMPONENT</t>
  </si>
  <si>
    <t>Work Component</t>
  </si>
  <si>
    <t>Average Job Apps per Participant</t>
  </si>
  <si>
    <t>Completed an education component and got an internship</t>
  </si>
  <si>
    <t>Number and percentage of people enrolled in non-work components placed in an apprenticeship</t>
  </si>
  <si>
    <t>Jobs Achieved During 90 Day LookBack</t>
  </si>
  <si>
    <t>Jobs During Quarter</t>
  </si>
  <si>
    <t>CCF</t>
  </si>
  <si>
    <t>Crossroads RI</t>
  </si>
  <si>
    <t>DIIRI</t>
  </si>
  <si>
    <t>RIRAL</t>
  </si>
  <si>
    <t>Westerly Ed Ctr</t>
  </si>
  <si>
    <t>Westbay CAP</t>
  </si>
  <si>
    <t>Prov Public Library</t>
  </si>
  <si>
    <t>Number and percentage of people enrolled in Basic Education and Vocational Education &amp; Training who achieved an increased EFL</t>
  </si>
  <si>
    <t>Non-Ed Non-Work that got a job</t>
  </si>
  <si>
    <t xml:space="preserve"> Increased EFL</t>
  </si>
  <si>
    <t xml:space="preserve">Earned HSE / GED </t>
  </si>
  <si>
    <t xml:space="preserve"> Received Vocational Certificate</t>
  </si>
  <si>
    <t xml:space="preserve"> Placed In Internship</t>
  </si>
  <si>
    <t>Number and percentage of people enrolled in a basic education component who got a job</t>
  </si>
  <si>
    <t>Number and percentage of people in a Work Component who got a job</t>
  </si>
  <si>
    <t/>
  </si>
  <si>
    <t>90 Days Since Last Component Service</t>
  </si>
  <si>
    <t>EMPLOYMENT OUTCOMES                                                                           (As A Result of E&amp;T Services)</t>
  </si>
  <si>
    <t xml:space="preserve">EDUCATION/TRAINING OUTCOMES  </t>
  </si>
  <si>
    <t>COMPLETION OUTCOMES</t>
  </si>
  <si>
    <t>Component Type</t>
  </si>
  <si>
    <t xml:space="preserve"> Component Name</t>
  </si>
  <si>
    <t xml:space="preserve"> Component Start Date</t>
  </si>
  <si>
    <t>Component End Date</t>
  </si>
  <si>
    <t xml:space="preserve"> Hours Offered in Component This Reporting Period</t>
  </si>
  <si>
    <t>SNAP E&amp;T participant level data for reporting to DHS/FNS must be received by LISC in the correct format.  Any report that does not follow the correct format will be returned for correction. The Report is due to LISC on the 15th of each month, submitted to Deanna Bruno at dbruno@lisc.org.</t>
  </si>
  <si>
    <t xml:space="preserve"> </t>
  </si>
  <si>
    <t>There are three tabs in the Outcomes Report, the Summary Tab, the Total Tab and the 90 Days After Last Service Tab.</t>
  </si>
  <si>
    <t>The SUMMARY Tab</t>
  </si>
  <si>
    <t>The Summary Tab is the synopsis of the detail entered on the Total Tab. This tab is for informational purposes only, is locked, and cannot be edited.  To help you monitor your progress toward reaching the component target numbers in your annual Outcomes Tables, we have included an adjunct table to the right of the Summary Table with your targets for each component. Results will automatically calculate as you enter data on the Total Tab.  We will update your targets if you receive a contract amendment during the FFY that changes your target numbers.</t>
  </si>
  <si>
    <t>The TOTAL Tab</t>
  </si>
  <si>
    <t xml:space="preserve">The Total Tab is your report. It is the tab where you will enter participant data. The report is sectioned by color. Whenever possible, column dropdown menus have been inserted.  </t>
  </si>
  <si>
    <t>Participant Information – Purple</t>
  </si>
  <si>
    <t>Participant Status - Gray</t>
  </si>
  <si>
    <t>Program - Orange</t>
  </si>
  <si>
    <t>Component Information - Blue</t>
  </si>
  <si>
    <t>Outcomes - Purple</t>
  </si>
  <si>
    <t>Employment - Orange</t>
  </si>
  <si>
    <t>Job Retention Component Only - Blue</t>
  </si>
  <si>
    <t>Job Search Component Only - Purple</t>
  </si>
  <si>
    <t>90 DAYS AFTER LAST SERVICE Tab</t>
  </si>
  <si>
    <t xml:space="preserve">This tab is to assist you in tracking participants that participated in any component, for the 90 days after the last day they received services.  </t>
  </si>
  <si>
    <t>Because this sheet is only for tracking purposes, you may use this tab for tracking the participants for the entire program year.</t>
  </si>
  <si>
    <t xml:space="preserve">SERVICE PROVIDER: </t>
  </si>
  <si>
    <t xml:space="preserve">REPORTING PERIOD: </t>
  </si>
  <si>
    <t xml:space="preserve">CONTRACT #:  </t>
  </si>
  <si>
    <t>SERVICE PROVIDER: Amos House</t>
  </si>
  <si>
    <t>JOB SEARCH COMPONENT ONLY</t>
  </si>
  <si>
    <t xml:space="preserve"> Lost benefits                                                    Found Employment                                                       Lost Interest                                                            Personal                                                                 Other</t>
  </si>
  <si>
    <t>FFY20 OUTCOMES AND DATA REPORTING INSTRUCTIONS</t>
  </si>
  <si>
    <r>
      <t xml:space="preserve">As with all SNAP E&amp;T documents emailed to LISC or DHS that contain participant Personally Identifiable Information (PII), or Sensitive Information (SI), the Outcomes Report must be encrypted every time prior to emailing.  </t>
    </r>
    <r>
      <rPr>
        <b/>
        <sz val="13"/>
        <rFont val="Arial"/>
        <family val="2"/>
      </rPr>
      <t xml:space="preserve">Any report not encrypted will be deleted and we will request the report to be resent.  Passwords must be changed each program year and cannot be the same as the SNAP E&amp;T Eligibility Status Check form, which follows the same requirements of encryption.  </t>
    </r>
    <r>
      <rPr>
        <u/>
        <sz val="13"/>
        <rFont val="Arial"/>
        <family val="2"/>
      </rPr>
      <t xml:space="preserve">Please </t>
    </r>
    <r>
      <rPr>
        <b/>
        <u/>
        <sz val="13"/>
        <rFont val="Arial"/>
        <family val="2"/>
      </rPr>
      <t>call</t>
    </r>
    <r>
      <rPr>
        <u/>
        <sz val="13"/>
        <rFont val="Arial"/>
        <family val="2"/>
      </rPr>
      <t xml:space="preserve"> us with your new passwords or send in a </t>
    </r>
    <r>
      <rPr>
        <b/>
        <u/>
        <sz val="13"/>
        <rFont val="Arial"/>
        <family val="2"/>
      </rPr>
      <t>separate</t>
    </r>
    <r>
      <rPr>
        <u/>
        <sz val="13"/>
        <rFont val="Arial"/>
        <family val="2"/>
      </rPr>
      <t xml:space="preserve"> </t>
    </r>
    <r>
      <rPr>
        <b/>
        <u/>
        <sz val="13"/>
        <rFont val="Arial"/>
        <family val="2"/>
      </rPr>
      <t>email</t>
    </r>
    <r>
      <rPr>
        <u/>
        <sz val="13"/>
        <rFont val="Arial"/>
        <family val="2"/>
      </rPr>
      <t>.</t>
    </r>
  </si>
  <si>
    <t>·         Click on File</t>
  </si>
  <si>
    <t>·         Select Protect Workbook</t>
  </si>
  <si>
    <t>·         Select Encrypt with password</t>
  </si>
  <si>
    <t>·         Enter your password – Click OK</t>
  </si>
  <si>
    <t>·         Re-enter your password – Click OK</t>
  </si>
  <si>
    <r>
      <t xml:space="preserve">·         Call LISC with password or send in a </t>
    </r>
    <r>
      <rPr>
        <b/>
        <u/>
        <sz val="13"/>
        <rFont val="Arial"/>
        <family val="2"/>
      </rPr>
      <t>separate</t>
    </r>
    <r>
      <rPr>
        <sz val="13"/>
        <rFont val="Arial"/>
        <family val="2"/>
      </rPr>
      <t xml:space="preserve"> email</t>
    </r>
  </si>
  <si>
    <t>COMPLETING THE REPORT</t>
  </si>
  <si>
    <t>To encrypt your Outcomes Report:</t>
  </si>
  <si>
    <r>
      <t xml:space="preserve">·         </t>
    </r>
    <r>
      <rPr>
        <b/>
        <sz val="13"/>
        <rFont val="Arial"/>
        <family val="2"/>
      </rPr>
      <t>First Name.</t>
    </r>
    <r>
      <rPr>
        <sz val="13"/>
        <rFont val="Arial"/>
        <family val="2"/>
      </rPr>
      <t xml:space="preserve"> Enter the participant’s first name.</t>
    </r>
  </si>
  <si>
    <r>
      <t xml:space="preserve">·         </t>
    </r>
    <r>
      <rPr>
        <b/>
        <sz val="13"/>
        <rFont val="Arial"/>
        <family val="2"/>
      </rPr>
      <t xml:space="preserve">Last Name. </t>
    </r>
    <r>
      <rPr>
        <sz val="13"/>
        <rFont val="Arial"/>
        <family val="2"/>
      </rPr>
      <t>Enter the participant’s last name.</t>
    </r>
  </si>
  <si>
    <r>
      <t xml:space="preserve">·         </t>
    </r>
    <r>
      <rPr>
        <b/>
        <sz val="13"/>
        <rFont val="Arial"/>
        <family val="2"/>
      </rPr>
      <t>Date of Birth.</t>
    </r>
    <r>
      <rPr>
        <sz val="13"/>
        <rFont val="Arial"/>
        <family val="2"/>
      </rPr>
      <t xml:space="preserve"> Enter the participant’s date of birth (mm/dd/yyyy).</t>
    </r>
  </si>
  <si>
    <r>
      <t xml:space="preserve">·         </t>
    </r>
    <r>
      <rPr>
        <b/>
        <sz val="13"/>
        <rFont val="Arial"/>
        <family val="2"/>
      </rPr>
      <t>Social Security Number.</t>
    </r>
    <r>
      <rPr>
        <sz val="13"/>
        <rFont val="Arial"/>
        <family val="2"/>
      </rPr>
      <t xml:space="preserve"> The Social Security number must be all nine digits, </t>
    </r>
    <r>
      <rPr>
        <b/>
        <sz val="13"/>
        <rFont val="Arial"/>
        <family val="2"/>
      </rPr>
      <t>no dashes</t>
    </r>
    <r>
      <rPr>
        <sz val="13"/>
        <rFont val="Arial"/>
        <family val="2"/>
      </rPr>
      <t xml:space="preserve"> – 123456789 (If your organization serves refugees, who do not have a Social Security Number, please leave this field blank.).</t>
    </r>
  </si>
  <si>
    <r>
      <t xml:space="preserve">·         </t>
    </r>
    <r>
      <rPr>
        <b/>
        <sz val="13"/>
        <rFont val="Arial"/>
        <family val="2"/>
      </rPr>
      <t xml:space="preserve">Individual ID. </t>
    </r>
    <r>
      <rPr>
        <sz val="13"/>
        <rFont val="Arial"/>
        <family val="2"/>
      </rPr>
      <t xml:space="preserve"> The ID number is provided by DHS on the Eligibility Status Check form.</t>
    </r>
  </si>
  <si>
    <r>
      <t xml:space="preserve">·         </t>
    </r>
    <r>
      <rPr>
        <b/>
        <sz val="13"/>
        <rFont val="Arial"/>
        <family val="2"/>
      </rPr>
      <t>Age.</t>
    </r>
    <r>
      <rPr>
        <sz val="13"/>
        <rFont val="Arial"/>
        <family val="2"/>
      </rPr>
      <t xml:space="preserve"> Select the participant’s age range.</t>
    </r>
  </si>
  <si>
    <r>
      <t xml:space="preserve">·         </t>
    </r>
    <r>
      <rPr>
        <b/>
        <sz val="13"/>
        <rFont val="Arial"/>
        <family val="2"/>
      </rPr>
      <t>Gender.</t>
    </r>
    <r>
      <rPr>
        <sz val="13"/>
        <rFont val="Arial"/>
        <family val="2"/>
      </rPr>
      <t xml:space="preserve"> Select the gender, unknown is an option, if it is not readily apparent or the participant does not self-identify.</t>
    </r>
  </si>
  <si>
    <r>
      <t xml:space="preserve">·         </t>
    </r>
    <r>
      <rPr>
        <b/>
        <sz val="13"/>
        <rFont val="Arial"/>
        <family val="2"/>
      </rPr>
      <t>Race.</t>
    </r>
    <r>
      <rPr>
        <sz val="13"/>
        <rFont val="Arial"/>
        <family val="2"/>
      </rPr>
      <t xml:space="preserve"> Select the race of the participant.  Unknown is </t>
    </r>
    <r>
      <rPr>
        <b/>
        <sz val="13"/>
        <rFont val="Arial"/>
        <family val="2"/>
      </rPr>
      <t>not</t>
    </r>
    <r>
      <rPr>
        <sz val="13"/>
        <rFont val="Arial"/>
        <family val="2"/>
      </rPr>
      <t xml:space="preserve"> an option. If the participant does not self-identify, please enter information based on visual observation.</t>
    </r>
  </si>
  <si>
    <r>
      <t xml:space="preserve">·         </t>
    </r>
    <r>
      <rPr>
        <b/>
        <sz val="13"/>
        <rFont val="Arial"/>
        <family val="2"/>
      </rPr>
      <t>Ethnicity.</t>
    </r>
    <r>
      <rPr>
        <sz val="13"/>
        <rFont val="Arial"/>
        <family val="2"/>
      </rPr>
      <t xml:space="preserve"> Select the ethnicity of the participant.  Unknown is </t>
    </r>
    <r>
      <rPr>
        <b/>
        <u/>
        <sz val="13"/>
        <rFont val="Arial"/>
        <family val="2"/>
      </rPr>
      <t>not</t>
    </r>
    <r>
      <rPr>
        <sz val="13"/>
        <rFont val="Arial"/>
        <family val="2"/>
      </rPr>
      <t xml:space="preserve"> an option. If the participant does not self-identify, please enter information based on visual observation.</t>
    </r>
  </si>
  <si>
    <r>
      <t xml:space="preserve">·         </t>
    </r>
    <r>
      <rPr>
        <b/>
        <sz val="13"/>
        <rFont val="Arial"/>
        <family val="2"/>
      </rPr>
      <t>Speaks English as a Second Language.</t>
    </r>
    <r>
      <rPr>
        <sz val="13"/>
        <rFont val="Arial"/>
        <family val="2"/>
      </rPr>
      <t xml:space="preserve"> If the participant speaks English as a Second Language, select “Yes”.  If English is their first language, leave blank.  Unknown is an option, if it is not apparent or they do not disclose.</t>
    </r>
  </si>
  <si>
    <r>
      <t xml:space="preserve">·         </t>
    </r>
    <r>
      <rPr>
        <b/>
        <sz val="13"/>
        <rFont val="Arial"/>
        <family val="2"/>
      </rPr>
      <t xml:space="preserve">GED/HSE/HS Diploma. </t>
    </r>
    <r>
      <rPr>
        <sz val="13"/>
        <rFont val="Arial"/>
        <family val="2"/>
      </rPr>
      <t>Select “Yes” if the participant has earned their GED/HSE/HS Diploma before starting services.  If they have not, leave blank.  Unknown is an option if they do not disclose.</t>
    </r>
  </si>
  <si>
    <r>
      <t xml:space="preserve">·         Service providers </t>
    </r>
    <r>
      <rPr>
        <b/>
        <u/>
        <sz val="13"/>
        <rFont val="Arial"/>
        <family val="2"/>
      </rPr>
      <t>do not</t>
    </r>
    <r>
      <rPr>
        <sz val="13"/>
        <rFont val="Arial"/>
        <family val="2"/>
      </rPr>
      <t xml:space="preserve"> enter data in this area.</t>
    </r>
  </si>
  <si>
    <r>
      <t xml:space="preserve">·         </t>
    </r>
    <r>
      <rPr>
        <b/>
        <sz val="13"/>
        <rFont val="Arial"/>
        <family val="2"/>
      </rPr>
      <t>Service Provider.</t>
    </r>
    <r>
      <rPr>
        <sz val="13"/>
        <rFont val="Arial"/>
        <family val="2"/>
      </rPr>
      <t xml:space="preserve"> Enter the</t>
    </r>
    <r>
      <rPr>
        <b/>
        <sz val="13"/>
        <rFont val="Arial"/>
        <family val="2"/>
      </rPr>
      <t xml:space="preserve"> name of your agency</t>
    </r>
    <r>
      <rPr>
        <sz val="13"/>
        <rFont val="Arial"/>
        <family val="2"/>
      </rPr>
      <t>.</t>
    </r>
  </si>
  <si>
    <r>
      <t xml:space="preserve">·         </t>
    </r>
    <r>
      <rPr>
        <b/>
        <sz val="13"/>
        <rFont val="Arial"/>
        <family val="2"/>
      </rPr>
      <t>Orientation/Assessment Only</t>
    </r>
    <r>
      <rPr>
        <sz val="13"/>
        <rFont val="Arial"/>
        <family val="2"/>
      </rPr>
      <t xml:space="preserve">. If a participant receives an orientation or assessment, but does enroll in E&amp;T, you can bill for them </t>
    </r>
    <r>
      <rPr>
        <b/>
        <sz val="13"/>
        <rFont val="Arial"/>
        <family val="2"/>
      </rPr>
      <t>one</t>
    </r>
    <r>
      <rPr>
        <sz val="13"/>
        <rFont val="Arial"/>
        <family val="2"/>
      </rPr>
      <t xml:space="preserve"> time, for the month that they received the service. Eligibility for that month must be verified.  </t>
    </r>
  </si>
  <si>
    <r>
      <t xml:space="preserve">·         </t>
    </r>
    <r>
      <rPr>
        <b/>
        <sz val="13"/>
        <rFont val="Arial"/>
        <family val="2"/>
      </rPr>
      <t xml:space="preserve">Component Enrollment Date. </t>
    </r>
    <r>
      <rPr>
        <sz val="13"/>
        <rFont val="Arial"/>
        <family val="2"/>
      </rPr>
      <t xml:space="preserve"> The date that the participant is officially enrolled, after Orientation and Assessment.  Per SNAP E&amp;T regulations, this date </t>
    </r>
    <r>
      <rPr>
        <b/>
        <u/>
        <sz val="13"/>
        <rFont val="Arial"/>
        <family val="2"/>
      </rPr>
      <t xml:space="preserve">must </t>
    </r>
    <r>
      <rPr>
        <sz val="13"/>
        <rFont val="Arial"/>
        <family val="2"/>
      </rPr>
      <t>be prior to the first day of the cohort.</t>
    </r>
  </si>
  <si>
    <r>
      <t xml:space="preserve">·         </t>
    </r>
    <r>
      <rPr>
        <b/>
        <sz val="13"/>
        <rFont val="Arial"/>
        <family val="2"/>
      </rPr>
      <t xml:space="preserve">Component Type. </t>
    </r>
    <r>
      <rPr>
        <sz val="13"/>
        <rFont val="Arial"/>
        <family val="2"/>
      </rPr>
      <t>This refers to the E&amp;T classification of the component (e.g. Basic Education, Vocational).</t>
    </r>
  </si>
  <si>
    <r>
      <t xml:space="preserve">·         </t>
    </r>
    <r>
      <rPr>
        <b/>
        <sz val="13"/>
        <rFont val="Arial"/>
        <family val="2"/>
      </rPr>
      <t xml:space="preserve">Component Name. </t>
    </r>
    <r>
      <rPr>
        <sz val="13"/>
        <rFont val="Arial"/>
        <family val="2"/>
      </rPr>
      <t>Enter the name of the component as offered in your organization (e.g. Welding 101).</t>
    </r>
  </si>
  <si>
    <r>
      <t xml:space="preserve">·         </t>
    </r>
    <r>
      <rPr>
        <b/>
        <sz val="13"/>
        <rFont val="Arial"/>
        <family val="2"/>
      </rPr>
      <t xml:space="preserve">Component Start Date and Component End Date. </t>
    </r>
    <r>
      <rPr>
        <sz val="13"/>
        <rFont val="Arial"/>
        <family val="2"/>
      </rPr>
      <t xml:space="preserve"> The start and end dates for the component cohort the participant is enrolled in. If your component has rolling admission, please use 10/1/XXXX – 9/30/XXXX.</t>
    </r>
  </si>
  <si>
    <r>
      <t xml:space="preserve">·         </t>
    </r>
    <r>
      <rPr>
        <b/>
        <sz val="13"/>
        <rFont val="Arial"/>
        <family val="2"/>
      </rPr>
      <t>Hours Offered in Component This Reporting Period.</t>
    </r>
    <r>
      <rPr>
        <sz val="13"/>
        <rFont val="Arial"/>
        <family val="2"/>
      </rPr>
      <t xml:space="preserve"> The hours the component cohort was</t>
    </r>
    <r>
      <rPr>
        <b/>
        <sz val="13"/>
        <rFont val="Arial"/>
        <family val="2"/>
      </rPr>
      <t xml:space="preserve"> offered </t>
    </r>
    <r>
      <rPr>
        <sz val="13"/>
        <rFont val="Arial"/>
        <family val="2"/>
      </rPr>
      <t>for the month you are reporting</t>
    </r>
    <r>
      <rPr>
        <b/>
        <sz val="13"/>
        <rFont val="Arial"/>
        <family val="2"/>
      </rPr>
      <t>, not</t>
    </r>
    <r>
      <rPr>
        <sz val="13"/>
        <rFont val="Arial"/>
        <family val="2"/>
      </rPr>
      <t xml:space="preserve"> the hours the participant attended. Enter information in numerical format only. Do not enter special characters or text (e.g. #, “hours”).</t>
    </r>
  </si>
  <si>
    <r>
      <t xml:space="preserve">·         </t>
    </r>
    <r>
      <rPr>
        <b/>
        <sz val="13"/>
        <rFont val="Arial"/>
        <family val="2"/>
      </rPr>
      <t>Last Date Participant Received Component Services</t>
    </r>
    <r>
      <rPr>
        <sz val="13"/>
        <rFont val="Arial"/>
        <family val="2"/>
      </rPr>
      <t>. Enter the last date the participant received services even if it is the last day of the cohort. You will notice that the report will automatically calculate a date 90 days from this date and it will populate column X. This information is provided to inform you when the participant is no longer considered an E&amp;T participant.  If the participant re-enrolls, their time in E&amp;T will begin again as a new enrollment, if it is after the 90 days.  If it is before the end of the 90 days, delete the “Last Date Participant Received Component Services” information. If they enroll in a new component during this 90-day period, an assessment is not required, as they are still considered enrolled in E&amp;T.</t>
    </r>
  </si>
  <si>
    <r>
      <t xml:space="preserve">·         Left Program Before Completing.  Select the reason the participant left the program </t>
    </r>
    <r>
      <rPr>
        <b/>
        <sz val="13"/>
        <rFont val="Arial"/>
        <family val="2"/>
      </rPr>
      <t xml:space="preserve">early. </t>
    </r>
    <r>
      <rPr>
        <sz val="13"/>
        <rFont val="Arial"/>
        <family val="2"/>
      </rPr>
      <t>If they completed the component, skip this column and</t>
    </r>
    <r>
      <rPr>
        <b/>
        <sz val="13"/>
        <rFont val="Arial"/>
        <family val="2"/>
      </rPr>
      <t xml:space="preserve"> in the next column, select “yes” for Completed Component.</t>
    </r>
  </si>
  <si>
    <r>
      <t>NOTE:</t>
    </r>
    <r>
      <rPr>
        <sz val="13"/>
        <rFont val="Arial"/>
        <family val="2"/>
      </rPr>
      <t xml:space="preserve">  The </t>
    </r>
    <r>
      <rPr>
        <b/>
        <sz val="13"/>
        <rFont val="Arial"/>
        <family val="2"/>
      </rPr>
      <t>Participant Included in Billing”</t>
    </r>
    <r>
      <rPr>
        <sz val="13"/>
        <rFont val="Arial"/>
        <family val="2"/>
      </rPr>
      <t xml:space="preserve"> column is no longer on the report. It is imperative that any participant on the report has been included in the %SNAP and is being billed for in the current month. Do not include any participant that did not receive services in the month that is being reported.</t>
    </r>
    <r>
      <rPr>
        <b/>
        <sz val="13"/>
        <rFont val="Arial"/>
        <family val="2"/>
      </rPr>
      <t xml:space="preserve">  Inclusion of prior participants interferes with calculations, outcomes and reporting.  </t>
    </r>
  </si>
  <si>
    <t>·         Select “Yes” from the drop-down menu if the participant achieved an EFL during the reporting period.</t>
  </si>
  <si>
    <t>·         Select “Yes” from the drop-down menu if the participant earned their HSE/GED during the reporting period.</t>
  </si>
  <si>
    <t>·         Select “Yes” from the drop-down menu if the participant earned a vocational certificate during the reporting period.</t>
  </si>
  <si>
    <t>·         Select “Yes” from the drop-down menu if the participant was placed in an internship during the reporting period.</t>
  </si>
  <si>
    <t>·         Enter the date the participant was placed in an apprenticeship, regardless of the component in which they are enrolled.</t>
  </si>
  <si>
    <t>·         Enter the date the participant was placed in a job, regardless of the component in which they are enrolled.</t>
  </si>
  <si>
    <t>·         Enter the starting wage the participant received at beginning of apprenticeship/job placement.</t>
  </si>
  <si>
    <r>
      <t xml:space="preserve">·         Track retention milestones for participants in the Job Retention Component </t>
    </r>
    <r>
      <rPr>
        <b/>
        <sz val="13"/>
        <rFont val="Arial"/>
        <family val="2"/>
      </rPr>
      <t xml:space="preserve">only.  </t>
    </r>
    <r>
      <rPr>
        <sz val="13"/>
        <rFont val="Arial"/>
        <family val="2"/>
      </rPr>
      <t>Do not include if your organization does not offer a Job Retention component.</t>
    </r>
  </si>
  <si>
    <t>·         Only include the number of job applications submitted if your organization offers a Job Search component. Do not include if your organization does not offer a Job Search component.</t>
  </si>
  <si>
    <t>·         Once a participant has completed services and that information has been reported to LISC, cut the entire participant line from the Total tab and paste into this tab.</t>
  </si>
  <si>
    <t>·         When the participant has been placed in an internship, apprenticeship or job, complete the “Placed in Internship”, “Placed in Apprenticeship”, “Placed in Employment” and “Wage at Time of Placement” columns, where appropriate.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</si>
</sst>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quot;$&quot;#,##0.00"/>
    <numFmt numFmtId="165" formatCode="m/d/yy;@"/>
    <numFmt numFmtId="166" formatCode="mm/dd/yyyy"/>
    <numFmt numFmtId="167" formatCode="000000000"/>
  </numFmts>
  <fonts count="55" x14ac:knownFonts="1">
    <font>
      <sz val="10"/>
      <name val="Arial"/>
    </font>
    <font>
      <sz val="11"/>
      <color theme="1"/>
      <name val="Calibri"/>
      <family val="2"/>
      <scheme val="minor"/>
    </font>
    <font>
      <sz val="8"/>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name val="Arial"/>
      <family val="2"/>
    </font>
    <font>
      <sz val="14"/>
      <name val="Arial"/>
      <family val="2"/>
    </font>
    <font>
      <b/>
      <sz val="16"/>
      <name val="Arial"/>
      <family val="2"/>
    </font>
    <font>
      <b/>
      <sz val="14"/>
      <color indexed="8"/>
      <name val="Arial"/>
      <family val="2"/>
    </font>
    <font>
      <i/>
      <sz val="14"/>
      <name val="Arial"/>
      <family val="2"/>
    </font>
    <font>
      <b/>
      <sz val="14"/>
      <color indexed="8"/>
      <name val="Arial Narrow"/>
      <family val="2"/>
    </font>
    <font>
      <b/>
      <sz val="13"/>
      <name val="Arial"/>
      <family val="2"/>
    </font>
    <font>
      <b/>
      <sz val="13"/>
      <color indexed="8"/>
      <name val="Arial"/>
      <family val="2"/>
    </font>
    <font>
      <b/>
      <u/>
      <sz val="14"/>
      <color indexed="8"/>
      <name val="Arial Narrow"/>
      <family val="2"/>
    </font>
    <font>
      <b/>
      <sz val="20"/>
      <name val="Arial"/>
      <family val="2"/>
    </font>
    <font>
      <b/>
      <sz val="16"/>
      <name val="Arial Black"/>
      <family val="2"/>
    </font>
    <font>
      <sz val="12"/>
      <name val="Arial"/>
      <family val="2"/>
    </font>
    <font>
      <b/>
      <sz val="36"/>
      <name val="Arial"/>
      <family val="2"/>
    </font>
    <font>
      <sz val="11"/>
      <color theme="1"/>
      <name val="Calibri"/>
      <family val="2"/>
      <scheme val="minor"/>
    </font>
    <font>
      <b/>
      <sz val="16"/>
      <color theme="0"/>
      <name val="Arial"/>
      <family val="2"/>
    </font>
    <font>
      <b/>
      <sz val="14"/>
      <color theme="0"/>
      <name val="Arial"/>
      <family val="2"/>
    </font>
    <font>
      <b/>
      <sz val="16"/>
      <color theme="2" tint="-0.749992370372631"/>
      <name val="Arial Black"/>
      <family val="2"/>
    </font>
    <font>
      <sz val="16"/>
      <color theme="0"/>
      <name val="Arial Black"/>
      <family val="2"/>
    </font>
    <font>
      <b/>
      <sz val="16"/>
      <color theme="0"/>
      <name val="Arial Black"/>
      <family val="2"/>
    </font>
    <font>
      <sz val="14"/>
      <color theme="0"/>
      <name val="Arial"/>
      <family val="2"/>
    </font>
    <font>
      <b/>
      <sz val="11"/>
      <color theme="0"/>
      <name val="Arial Black"/>
      <family val="2"/>
    </font>
    <font>
      <b/>
      <sz val="16"/>
      <color rgb="FFFFFF00"/>
      <name val="Arial"/>
      <family val="2"/>
    </font>
    <font>
      <b/>
      <sz val="14"/>
      <color rgb="FFFFFF00"/>
      <name val="Arial"/>
      <family val="2"/>
    </font>
    <font>
      <sz val="14"/>
      <color rgb="FFFF0000"/>
      <name val="Arial"/>
      <family val="2"/>
    </font>
    <font>
      <sz val="11"/>
      <name val="Calibri"/>
      <family val="2"/>
    </font>
    <font>
      <sz val="10"/>
      <name val="Arial"/>
      <family val="2"/>
    </font>
    <font>
      <sz val="11"/>
      <color rgb="FF1F497D"/>
      <name val="Calibri"/>
      <family val="2"/>
    </font>
    <font>
      <u/>
      <sz val="11"/>
      <name val="Calibri"/>
      <family val="2"/>
    </font>
    <font>
      <b/>
      <i/>
      <sz val="18"/>
      <color rgb="FF005695"/>
      <name val="Arial"/>
      <family val="2"/>
    </font>
    <font>
      <b/>
      <sz val="13"/>
      <color theme="0"/>
      <name val="Arial"/>
      <family val="2"/>
    </font>
    <font>
      <sz val="13"/>
      <name val="Arial"/>
      <family val="2"/>
    </font>
    <font>
      <u/>
      <sz val="13"/>
      <name val="Arial"/>
      <family val="2"/>
    </font>
    <font>
      <b/>
      <u/>
      <sz val="13"/>
      <name val="Arial"/>
      <family val="2"/>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rgb="FFFFECD1"/>
        <bgColor indexed="64"/>
      </patternFill>
    </fill>
    <fill>
      <patternFill patternType="solid">
        <fgColor rgb="FFE9E4F8"/>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24B1F0"/>
        <bgColor indexed="64"/>
      </patternFill>
    </fill>
    <fill>
      <patternFill patternType="solid">
        <fgColor rgb="FF15B46D"/>
        <bgColor indexed="64"/>
      </patternFill>
    </fill>
    <fill>
      <patternFill patternType="solid">
        <fgColor rgb="FF00B0F0"/>
        <bgColor indexed="64"/>
      </patternFill>
    </fill>
    <fill>
      <patternFill patternType="solid">
        <fgColor rgb="FFFFF8DE"/>
        <bgColor indexed="64"/>
      </patternFill>
    </fill>
    <fill>
      <patternFill patternType="solid">
        <fgColor rgb="FF18ADEF"/>
        <bgColor indexed="64"/>
      </patternFill>
    </fill>
    <fill>
      <patternFill patternType="solid">
        <fgColor rgb="FFD8F1FC"/>
        <bgColor indexed="64"/>
      </patternFill>
    </fill>
    <fill>
      <patternFill patternType="solid">
        <fgColor rgb="FF7452D2"/>
        <bgColor indexed="64"/>
      </patternFill>
    </fill>
    <fill>
      <patternFill patternType="solid">
        <fgColor rgb="FFA6A6A6"/>
        <bgColor indexed="64"/>
      </patternFill>
    </fill>
    <fill>
      <patternFill patternType="solid">
        <fgColor rgb="FFEF8F01"/>
        <bgColor indexed="64"/>
      </patternFill>
    </fill>
    <fill>
      <patternFill patternType="solid">
        <fgColor rgb="FFFDE9D9"/>
        <bgColor indexed="64"/>
      </patternFill>
    </fill>
    <fill>
      <patternFill patternType="solid">
        <fgColor rgb="FFFFFEEA"/>
        <bgColor indexed="64"/>
      </patternFill>
    </fill>
    <fill>
      <patternFill patternType="solid">
        <fgColor rgb="FF623CCC"/>
        <bgColor indexed="64"/>
      </patternFill>
    </fill>
    <fill>
      <patternFill patternType="solid">
        <fgColor rgb="FF008000"/>
        <bgColor indexed="64"/>
      </patternFill>
    </fill>
    <fill>
      <patternFill patternType="solid">
        <fgColor rgb="FFF2F2F2"/>
        <bgColor indexed="64"/>
      </patternFill>
    </fill>
    <fill>
      <patternFill patternType="solid">
        <fgColor rgb="FF00B050"/>
        <bgColor indexed="64"/>
      </patternFill>
    </fill>
    <fill>
      <patternFill patternType="solid">
        <fgColor rgb="FFFFFF00"/>
        <bgColor indexed="64"/>
      </patternFill>
    </fill>
    <fill>
      <patternFill patternType="solid">
        <fgColor rgb="FF2FB66A"/>
        <bgColor indexed="64"/>
      </patternFill>
    </fill>
    <fill>
      <patternFill patternType="solid">
        <fgColor rgb="FF99CCFF"/>
        <bgColor indexed="64"/>
      </patternFill>
    </fill>
  </fills>
  <borders count="1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double">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double">
        <color indexed="64"/>
      </bottom>
      <diagonal/>
    </border>
    <border>
      <left/>
      <right style="medium">
        <color indexed="64"/>
      </right>
      <top/>
      <bottom/>
      <diagonal/>
    </border>
    <border>
      <left/>
      <right style="medium">
        <color indexed="64"/>
      </right>
      <top style="double">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style="double">
        <color indexed="64"/>
      </bottom>
      <diagonal/>
    </border>
    <border>
      <left style="medium">
        <color indexed="64"/>
      </left>
      <right/>
      <top style="thin">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double">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bottom style="double">
        <color indexed="64"/>
      </bottom>
      <diagonal/>
    </border>
    <border>
      <left style="thin">
        <color indexed="64"/>
      </left>
      <right/>
      <top style="thin">
        <color indexed="64"/>
      </top>
      <bottom style="double">
        <color indexed="64"/>
      </bottom>
      <diagonal/>
    </border>
    <border>
      <left/>
      <right/>
      <top style="double">
        <color indexed="64"/>
      </top>
      <bottom/>
      <diagonal/>
    </border>
    <border>
      <left style="thin">
        <color theme="0" tint="-0.14999847407452621"/>
      </left>
      <right/>
      <top/>
      <bottom/>
      <diagonal/>
    </border>
    <border>
      <left style="thin">
        <color theme="0" tint="-0.14999847407452621"/>
      </left>
      <right/>
      <top/>
      <bottom style="medium">
        <color indexed="64"/>
      </bottom>
      <diagonal/>
    </border>
    <border>
      <left style="thin">
        <color theme="0" tint="-0.249977111117893"/>
      </left>
      <right style="thin">
        <color theme="0" tint="-0.249977111117893"/>
      </right>
      <top/>
      <bottom/>
      <diagonal/>
    </border>
  </borders>
  <cellStyleXfs count="56">
    <xf numFmtId="0" fontId="0" fillId="0" borderId="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5"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6" fillId="14"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5" borderId="0" applyNumberFormat="0" applyBorder="0" applyAlignment="0" applyProtection="0"/>
    <xf numFmtId="0" fontId="6" fillId="13" borderId="0" applyNumberFormat="0" applyBorder="0" applyAlignment="0" applyProtection="0"/>
    <xf numFmtId="0" fontId="6" fillId="20" borderId="0" applyNumberFormat="0" applyBorder="0" applyAlignment="0" applyProtection="0"/>
    <xf numFmtId="0" fontId="7" fillId="3" borderId="0" applyNumberFormat="0" applyBorder="0" applyAlignment="0" applyProtection="0"/>
    <xf numFmtId="0" fontId="8" fillId="8" borderId="1" applyNumberFormat="0" applyAlignment="0" applyProtection="0"/>
    <xf numFmtId="0" fontId="9" fillId="21" borderId="2" applyNumberFormat="0" applyAlignment="0" applyProtection="0"/>
    <xf numFmtId="43" fontId="5"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4" fontId="35" fillId="0" borderId="0" applyFont="0" applyFill="0" applyBorder="0" applyAlignment="0" applyProtection="0"/>
    <xf numFmtId="44" fontId="5" fillId="0" borderId="0" applyFon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5" fillId="0" borderId="0"/>
    <xf numFmtId="0" fontId="3" fillId="0" borderId="0"/>
    <xf numFmtId="0" fontId="35" fillId="0" borderId="0"/>
    <xf numFmtId="0" fontId="4" fillId="0" borderId="0"/>
    <xf numFmtId="0" fontId="3" fillId="0" borderId="0"/>
    <xf numFmtId="0" fontId="35" fillId="0" borderId="0"/>
    <xf numFmtId="0" fontId="5" fillId="23" borderId="7" applyNumberFormat="0" applyFont="0" applyAlignment="0" applyProtection="0"/>
    <xf numFmtId="0" fontId="18" fillId="8"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1" fillId="0" borderId="0"/>
    <xf numFmtId="9" fontId="47" fillId="0" borderId="0" applyFont="0" applyFill="0" applyBorder="0" applyAlignment="0" applyProtection="0"/>
    <xf numFmtId="0" fontId="3" fillId="0" borderId="0" applyProtection="0"/>
  </cellStyleXfs>
  <cellXfs count="635">
    <xf numFmtId="0" fontId="0" fillId="0" borderId="0" xfId="0"/>
    <xf numFmtId="0" fontId="3" fillId="0" borderId="0" xfId="0" applyFont="1"/>
    <xf numFmtId="0" fontId="5" fillId="0" borderId="0" xfId="42"/>
    <xf numFmtId="0" fontId="23" fillId="0" borderId="0" xfId="0" applyFont="1"/>
    <xf numFmtId="0" fontId="23" fillId="0" borderId="0" xfId="0" applyFont="1" applyAlignment="1">
      <alignment horizontal="left"/>
    </xf>
    <xf numFmtId="0" fontId="23" fillId="0" borderId="0" xfId="0" applyFont="1" applyAlignment="1">
      <alignment horizontal="center"/>
    </xf>
    <xf numFmtId="0" fontId="22" fillId="0" borderId="0" xfId="0" applyFont="1" applyAlignment="1">
      <alignment horizontal="left"/>
    </xf>
    <xf numFmtId="0" fontId="23" fillId="0" borderId="0" xfId="0" applyFont="1" applyAlignment="1">
      <alignment horizontal="left" wrapText="1"/>
    </xf>
    <xf numFmtId="49" fontId="23" fillId="0" borderId="0" xfId="0" applyNumberFormat="1" applyFont="1" applyAlignment="1">
      <alignment horizontal="left" wrapText="1"/>
    </xf>
    <xf numFmtId="0" fontId="23" fillId="26" borderId="11" xfId="0" applyFont="1" applyFill="1" applyBorder="1" applyAlignment="1" applyProtection="1">
      <alignment horizontal="center" vertical="center"/>
      <protection locked="0"/>
    </xf>
    <xf numFmtId="0" fontId="23" fillId="26" borderId="10" xfId="0" applyFont="1" applyFill="1" applyBorder="1" applyAlignment="1" applyProtection="1">
      <alignment horizontal="center" vertical="center"/>
      <protection locked="0"/>
    </xf>
    <xf numFmtId="0" fontId="24" fillId="0" borderId="0" xfId="0" applyFont="1" applyAlignment="1">
      <alignment horizontal="left"/>
    </xf>
    <xf numFmtId="0" fontId="22" fillId="27" borderId="0" xfId="0" applyFont="1" applyFill="1" applyAlignment="1">
      <alignment horizontal="left"/>
    </xf>
    <xf numFmtId="0" fontId="22" fillId="27" borderId="0" xfId="0" applyFont="1" applyFill="1" applyAlignment="1">
      <alignment horizontal="center"/>
    </xf>
    <xf numFmtId="0" fontId="22" fillId="27" borderId="0" xfId="0" applyFont="1" applyFill="1" applyAlignment="1">
      <alignment horizontal="left" wrapText="1"/>
    </xf>
    <xf numFmtId="0" fontId="36" fillId="0" borderId="13" xfId="0" applyFont="1" applyBorder="1" applyAlignment="1">
      <alignment horizontal="left"/>
    </xf>
    <xf numFmtId="0" fontId="36" fillId="0" borderId="14" xfId="0" applyFont="1" applyBorder="1" applyAlignment="1">
      <alignment horizontal="center"/>
    </xf>
    <xf numFmtId="0" fontId="36" fillId="0" borderId="14" xfId="0" applyFont="1" applyBorder="1" applyAlignment="1">
      <alignment horizontal="left" wrapText="1"/>
    </xf>
    <xf numFmtId="49" fontId="36" fillId="0" borderId="14" xfId="0" applyNumberFormat="1" applyFont="1" applyBorder="1" applyAlignment="1">
      <alignment horizontal="left" wrapText="1"/>
    </xf>
    <xf numFmtId="0" fontId="36" fillId="0" borderId="14" xfId="0" applyFont="1" applyBorder="1" applyAlignment="1">
      <alignment horizontal="left"/>
    </xf>
    <xf numFmtId="0" fontId="36" fillId="28" borderId="15" xfId="0" applyFont="1" applyFill="1" applyBorder="1" applyAlignment="1">
      <alignment horizontal="left"/>
    </xf>
    <xf numFmtId="0" fontId="36" fillId="28" borderId="16" xfId="0" applyFont="1" applyFill="1" applyBorder="1" applyAlignment="1">
      <alignment horizontal="center"/>
    </xf>
    <xf numFmtId="0" fontId="36" fillId="28" borderId="16" xfId="0" applyFont="1" applyFill="1" applyBorder="1" applyAlignment="1">
      <alignment horizontal="left" wrapText="1"/>
    </xf>
    <xf numFmtId="49" fontId="36" fillId="28" borderId="16" xfId="0" applyNumberFormat="1" applyFont="1" applyFill="1" applyBorder="1" applyAlignment="1">
      <alignment horizontal="left" wrapText="1"/>
    </xf>
    <xf numFmtId="0" fontId="24" fillId="0" borderId="14" xfId="0" applyFont="1" applyBorder="1" applyAlignment="1">
      <alignment horizontal="center"/>
    </xf>
    <xf numFmtId="0" fontId="23" fillId="0" borderId="17" xfId="0" applyFont="1" applyBorder="1" applyAlignment="1">
      <alignment horizontal="left"/>
    </xf>
    <xf numFmtId="0" fontId="23" fillId="0" borderId="18" xfId="0" applyFont="1" applyBorder="1" applyAlignment="1">
      <alignment horizontal="left"/>
    </xf>
    <xf numFmtId="0" fontId="23" fillId="0" borderId="18" xfId="0" applyFont="1" applyBorder="1" applyAlignment="1">
      <alignment horizontal="left" indent="1"/>
    </xf>
    <xf numFmtId="0" fontId="23" fillId="0" borderId="19" xfId="0" applyFont="1" applyBorder="1" applyAlignment="1">
      <alignment horizontal="center"/>
    </xf>
    <xf numFmtId="0" fontId="22" fillId="29" borderId="13" xfId="0" applyFont="1" applyFill="1" applyBorder="1" applyAlignment="1">
      <alignment horizontal="left"/>
    </xf>
    <xf numFmtId="0" fontId="23" fillId="0" borderId="19" xfId="0" applyFont="1" applyBorder="1" applyAlignment="1" applyProtection="1">
      <alignment horizontal="left"/>
      <protection locked="0"/>
    </xf>
    <xf numFmtId="9" fontId="25" fillId="0" borderId="21" xfId="0" applyNumberFormat="1" applyFont="1" applyBorder="1" applyAlignment="1">
      <alignment horizontal="center"/>
    </xf>
    <xf numFmtId="0" fontId="22" fillId="0" borderId="18" xfId="0" applyFont="1" applyBorder="1" applyAlignment="1" applyProtection="1">
      <alignment horizontal="left"/>
      <protection locked="0"/>
    </xf>
    <xf numFmtId="0" fontId="23" fillId="0" borderId="20" xfId="0" applyFont="1" applyBorder="1" applyAlignment="1" applyProtection="1">
      <alignment horizontal="left"/>
      <protection locked="0"/>
    </xf>
    <xf numFmtId="0" fontId="22" fillId="0" borderId="22" xfId="0" applyFont="1" applyBorder="1" applyAlignment="1" applyProtection="1">
      <alignment horizontal="left"/>
      <protection locked="0"/>
    </xf>
    <xf numFmtId="0" fontId="23" fillId="0" borderId="23" xfId="0" applyFont="1" applyBorder="1" applyAlignment="1" applyProtection="1">
      <alignment horizontal="left"/>
      <protection locked="0"/>
    </xf>
    <xf numFmtId="9" fontId="25" fillId="0" borderId="24" xfId="0" applyNumberFormat="1" applyFont="1" applyBorder="1" applyAlignment="1">
      <alignment horizontal="center"/>
    </xf>
    <xf numFmtId="0" fontId="37" fillId="30" borderId="25" xfId="0" applyFont="1" applyFill="1" applyBorder="1" applyAlignment="1">
      <alignment horizontal="right"/>
    </xf>
    <xf numFmtId="1" fontId="23" fillId="30" borderId="26" xfId="0" applyNumberFormat="1" applyFont="1" applyFill="1" applyBorder="1" applyAlignment="1">
      <alignment horizontal="center"/>
    </xf>
    <xf numFmtId="9" fontId="22" fillId="30" borderId="27" xfId="0" applyNumberFormat="1" applyFont="1" applyFill="1" applyBorder="1" applyAlignment="1">
      <alignment horizontal="center"/>
    </xf>
    <xf numFmtId="0" fontId="28" fillId="31" borderId="26" xfId="0" applyFont="1" applyFill="1" applyBorder="1" applyAlignment="1" applyProtection="1">
      <alignment horizontal="center" wrapText="1"/>
      <protection locked="0"/>
    </xf>
    <xf numFmtId="9" fontId="29" fillId="31" borderId="27" xfId="0" applyNumberFormat="1" applyFont="1" applyFill="1" applyBorder="1" applyAlignment="1">
      <alignment horizontal="center" wrapText="1"/>
    </xf>
    <xf numFmtId="0" fontId="22" fillId="31" borderId="25" xfId="0" applyFont="1" applyFill="1" applyBorder="1" applyAlignment="1" applyProtection="1">
      <alignment horizontal="center" vertical="center" wrapText="1"/>
      <protection locked="0"/>
    </xf>
    <xf numFmtId="0" fontId="37" fillId="32" borderId="13" xfId="43" applyFont="1" applyFill="1" applyBorder="1" applyAlignment="1">
      <alignment horizontal="center"/>
    </xf>
    <xf numFmtId="0" fontId="37" fillId="32" borderId="14" xfId="43" applyFont="1" applyFill="1" applyBorder="1" applyAlignment="1">
      <alignment horizontal="center"/>
    </xf>
    <xf numFmtId="14" fontId="37" fillId="32" borderId="14" xfId="43" applyNumberFormat="1" applyFont="1" applyFill="1" applyBorder="1" applyAlignment="1">
      <alignment horizontal="center"/>
    </xf>
    <xf numFmtId="49" fontId="37" fillId="32" borderId="14" xfId="43" applyNumberFormat="1" applyFont="1" applyFill="1" applyBorder="1" applyAlignment="1">
      <alignment horizontal="center" wrapText="1"/>
    </xf>
    <xf numFmtId="0" fontId="37" fillId="32" borderId="14" xfId="43" applyFont="1" applyFill="1" applyBorder="1" applyAlignment="1">
      <alignment horizontal="center" wrapText="1"/>
    </xf>
    <xf numFmtId="0" fontId="23" fillId="0" borderId="17" xfId="0" applyFont="1" applyBorder="1"/>
    <xf numFmtId="0" fontId="23" fillId="0" borderId="11" xfId="0" applyFont="1" applyBorder="1"/>
    <xf numFmtId="0" fontId="23" fillId="0" borderId="18" xfId="0" applyFont="1" applyBorder="1"/>
    <xf numFmtId="0" fontId="23" fillId="0" borderId="10" xfId="0" applyFont="1" applyBorder="1"/>
    <xf numFmtId="17" fontId="22" fillId="0" borderId="10" xfId="0" applyNumberFormat="1" applyFont="1" applyBorder="1" applyAlignment="1">
      <alignment horizontal="center"/>
    </xf>
    <xf numFmtId="0" fontId="22" fillId="0" borderId="10" xfId="0" applyFont="1" applyBorder="1"/>
    <xf numFmtId="0" fontId="23" fillId="0" borderId="10" xfId="0" applyFont="1" applyBorder="1" applyAlignment="1" applyProtection="1">
      <alignment horizontal="center" vertical="center"/>
      <protection locked="0"/>
    </xf>
    <xf numFmtId="0" fontId="23" fillId="28" borderId="10" xfId="0" applyFont="1" applyFill="1" applyBorder="1"/>
    <xf numFmtId="0" fontId="22" fillId="28" borderId="10" xfId="0" applyFont="1" applyFill="1" applyBorder="1" applyAlignment="1">
      <alignment horizontal="left"/>
    </xf>
    <xf numFmtId="0" fontId="23" fillId="29" borderId="12" xfId="0" applyFont="1" applyFill="1" applyBorder="1"/>
    <xf numFmtId="0" fontId="22" fillId="29" borderId="12" xfId="0" applyFont="1" applyFill="1" applyBorder="1" applyAlignment="1">
      <alignment horizontal="left"/>
    </xf>
    <xf numFmtId="0" fontId="22" fillId="29" borderId="24" xfId="0" applyFont="1" applyFill="1" applyBorder="1" applyAlignment="1">
      <alignment horizontal="left"/>
    </xf>
    <xf numFmtId="0" fontId="23" fillId="27" borderId="0" xfId="0" applyFont="1" applyFill="1"/>
    <xf numFmtId="3" fontId="23" fillId="0" borderId="19" xfId="0" applyNumberFormat="1" applyFont="1" applyBorder="1" applyAlignment="1">
      <alignment horizontal="center"/>
    </xf>
    <xf numFmtId="3" fontId="23" fillId="0" borderId="20" xfId="0" applyNumberFormat="1" applyFont="1" applyBorder="1" applyAlignment="1">
      <alignment horizontal="center"/>
    </xf>
    <xf numFmtId="0" fontId="23" fillId="0" borderId="10" xfId="0" applyFont="1" applyBorder="1" applyAlignment="1">
      <alignment horizontal="left"/>
    </xf>
    <xf numFmtId="0" fontId="33" fillId="0" borderId="10" xfId="0" applyFont="1" applyBorder="1" applyAlignment="1">
      <alignment horizontal="left"/>
    </xf>
    <xf numFmtId="0" fontId="23" fillId="33" borderId="10" xfId="0" applyFont="1" applyFill="1" applyBorder="1" applyAlignment="1" applyProtection="1">
      <alignment horizontal="center" vertical="center"/>
      <protection locked="0"/>
    </xf>
    <xf numFmtId="0" fontId="23" fillId="25" borderId="10" xfId="0" applyFont="1" applyFill="1" applyBorder="1" applyAlignment="1" applyProtection="1">
      <alignment horizontal="center" vertical="center"/>
      <protection locked="0"/>
    </xf>
    <xf numFmtId="165" fontId="23" fillId="25" borderId="11" xfId="0" applyNumberFormat="1" applyFont="1" applyFill="1" applyBorder="1" applyAlignment="1" applyProtection="1">
      <alignment horizontal="center" vertical="center" wrapText="1"/>
      <protection locked="0"/>
    </xf>
    <xf numFmtId="0" fontId="23" fillId="25" borderId="11" xfId="0" applyFont="1" applyFill="1" applyBorder="1" applyAlignment="1" applyProtection="1">
      <alignment horizontal="center" vertical="center" wrapText="1"/>
      <protection locked="0"/>
    </xf>
    <xf numFmtId="0" fontId="23" fillId="25" borderId="18" xfId="0" applyFont="1" applyFill="1" applyBorder="1" applyAlignment="1" applyProtection="1">
      <alignment horizontal="center" vertical="center"/>
      <protection locked="0"/>
    </xf>
    <xf numFmtId="165" fontId="23" fillId="33" borderId="11" xfId="0" quotePrefix="1" applyNumberFormat="1" applyFont="1" applyFill="1" applyBorder="1" applyAlignment="1" applyProtection="1">
      <alignment horizontal="center" vertical="center"/>
      <protection locked="0"/>
    </xf>
    <xf numFmtId="164" fontId="23" fillId="0" borderId="10" xfId="0" applyNumberFormat="1" applyFont="1" applyBorder="1" applyAlignment="1">
      <alignment horizontal="center"/>
    </xf>
    <xf numFmtId="10" fontId="23" fillId="0" borderId="21" xfId="0" applyNumberFormat="1" applyFont="1" applyBorder="1"/>
    <xf numFmtId="10" fontId="23" fillId="0" borderId="29" xfId="0" applyNumberFormat="1" applyFont="1" applyBorder="1"/>
    <xf numFmtId="0" fontId="22" fillId="29" borderId="25" xfId="0" applyFont="1" applyFill="1" applyBorder="1" applyAlignment="1">
      <alignment horizontal="left"/>
    </xf>
    <xf numFmtId="164" fontId="22" fillId="29" borderId="26" xfId="0" applyNumberFormat="1" applyFont="1" applyFill="1" applyBorder="1" applyAlignment="1">
      <alignment horizontal="center"/>
    </xf>
    <xf numFmtId="0" fontId="23" fillId="0" borderId="22" xfId="0" applyFont="1" applyBorder="1" applyAlignment="1">
      <alignment horizontal="left" indent="1"/>
    </xf>
    <xf numFmtId="3" fontId="23" fillId="0" borderId="23" xfId="0" applyNumberFormat="1" applyFont="1" applyBorder="1" applyAlignment="1">
      <alignment horizontal="center"/>
    </xf>
    <xf numFmtId="10" fontId="23" fillId="0" borderId="24" xfId="0" applyNumberFormat="1" applyFont="1" applyBorder="1"/>
    <xf numFmtId="0" fontId="23" fillId="0" borderId="17" xfId="0" applyFont="1" applyBorder="1" applyAlignment="1">
      <alignment horizontal="left" indent="1"/>
    </xf>
    <xf numFmtId="0" fontId="22" fillId="0" borderId="0" xfId="0" applyFont="1"/>
    <xf numFmtId="0" fontId="23" fillId="0" borderId="33" xfId="0" applyFont="1" applyBorder="1"/>
    <xf numFmtId="0" fontId="23" fillId="0" borderId="34" xfId="0" applyFont="1" applyBorder="1"/>
    <xf numFmtId="9" fontId="23" fillId="0" borderId="21" xfId="0" applyNumberFormat="1" applyFont="1" applyBorder="1" applyAlignment="1">
      <alignment horizontal="center" vertical="center"/>
    </xf>
    <xf numFmtId="164" fontId="23" fillId="0" borderId="23" xfId="0" applyNumberFormat="1" applyFont="1" applyBorder="1" applyAlignment="1">
      <alignment horizontal="center"/>
    </xf>
    <xf numFmtId="0" fontId="23" fillId="29" borderId="35" xfId="0" applyFont="1" applyFill="1" applyBorder="1"/>
    <xf numFmtId="0" fontId="23" fillId="0" borderId="22" xfId="0" applyFont="1" applyBorder="1" applyAlignment="1">
      <alignment horizontal="left"/>
    </xf>
    <xf numFmtId="0" fontId="22" fillId="29" borderId="37" xfId="0" applyFont="1" applyFill="1" applyBorder="1" applyAlignment="1">
      <alignment horizontal="left"/>
    </xf>
    <xf numFmtId="0" fontId="23" fillId="29" borderId="38" xfId="0" applyFont="1" applyFill="1" applyBorder="1" applyAlignment="1">
      <alignment horizontal="center"/>
    </xf>
    <xf numFmtId="164" fontId="23" fillId="0" borderId="19" xfId="0" applyNumberFormat="1" applyFont="1" applyBorder="1" applyAlignment="1">
      <alignment horizontal="center"/>
    </xf>
    <xf numFmtId="0" fontId="22" fillId="29" borderId="27" xfId="0" applyFont="1" applyFill="1" applyBorder="1"/>
    <xf numFmtId="0" fontId="22" fillId="0" borderId="0" xfId="0" applyFont="1" applyAlignment="1">
      <alignment horizontal="center" vertical="center"/>
    </xf>
    <xf numFmtId="9" fontId="22" fillId="0" borderId="0" xfId="0" applyNumberFormat="1" applyFont="1" applyAlignment="1">
      <alignment horizontal="center" vertical="center"/>
    </xf>
    <xf numFmtId="0" fontId="23" fillId="0" borderId="0" xfId="0" applyFont="1" applyAlignment="1">
      <alignment horizontal="center" vertical="center"/>
    </xf>
    <xf numFmtId="9" fontId="23" fillId="0" borderId="0" xfId="0" applyNumberFormat="1" applyFont="1" applyAlignment="1">
      <alignment horizontal="center" vertical="center"/>
    </xf>
    <xf numFmtId="0" fontId="23" fillId="0" borderId="39" xfId="0" applyFont="1" applyBorder="1" applyAlignment="1">
      <alignment horizontal="center"/>
    </xf>
    <xf numFmtId="164" fontId="23" fillId="29" borderId="38" xfId="0" applyNumberFormat="1" applyFont="1" applyFill="1" applyBorder="1" applyAlignment="1">
      <alignment horizontal="center"/>
    </xf>
    <xf numFmtId="0" fontId="22" fillId="29" borderId="27" xfId="0" applyFont="1" applyFill="1" applyBorder="1" applyAlignment="1">
      <alignment horizontal="center"/>
    </xf>
    <xf numFmtId="0" fontId="22" fillId="29" borderId="26" xfId="0" applyFont="1" applyFill="1" applyBorder="1" applyAlignment="1">
      <alignment horizontal="center"/>
    </xf>
    <xf numFmtId="0" fontId="22" fillId="0" borderId="15" xfId="0" applyFont="1" applyBorder="1" applyAlignment="1">
      <alignment horizontal="left"/>
    </xf>
    <xf numFmtId="0" fontId="22" fillId="0" borderId="41" xfId="0" applyFont="1" applyBorder="1" applyAlignment="1">
      <alignment horizontal="center"/>
    </xf>
    <xf numFmtId="0" fontId="22" fillId="29" borderId="42" xfId="0" applyFont="1" applyFill="1" applyBorder="1" applyAlignment="1">
      <alignment horizontal="center"/>
    </xf>
    <xf numFmtId="0" fontId="23" fillId="0" borderId="45" xfId="0" applyFont="1" applyBorder="1" applyAlignment="1">
      <alignment horizontal="center" vertical="center"/>
    </xf>
    <xf numFmtId="0" fontId="23" fillId="0" borderId="46" xfId="0" applyFont="1" applyBorder="1" applyAlignment="1">
      <alignment horizontal="center" vertical="center"/>
    </xf>
    <xf numFmtId="0" fontId="23" fillId="0" borderId="47" xfId="0" applyFont="1" applyBorder="1" applyAlignment="1">
      <alignment horizontal="center" vertical="center"/>
    </xf>
    <xf numFmtId="10" fontId="22" fillId="29" borderId="48" xfId="0" applyNumberFormat="1" applyFont="1" applyFill="1" applyBorder="1"/>
    <xf numFmtId="0" fontId="23" fillId="0" borderId="17" xfId="0" applyFont="1" applyBorder="1" applyAlignment="1">
      <alignment horizontal="left" vertical="center" wrapText="1"/>
    </xf>
    <xf numFmtId="0" fontId="23" fillId="0" borderId="18" xfId="0" applyFont="1" applyBorder="1" applyAlignment="1">
      <alignment horizontal="left" vertical="center" wrapText="1"/>
    </xf>
    <xf numFmtId="0" fontId="31" fillId="0" borderId="51" xfId="0" applyFont="1" applyBorder="1" applyAlignment="1">
      <alignment horizontal="center"/>
    </xf>
    <xf numFmtId="0" fontId="31" fillId="0" borderId="52" xfId="0" applyFont="1" applyBorder="1" applyAlignment="1">
      <alignment horizontal="center"/>
    </xf>
    <xf numFmtId="0" fontId="38" fillId="0" borderId="0" xfId="0" applyFont="1" applyAlignment="1">
      <alignment horizontal="left" vertical="center"/>
    </xf>
    <xf numFmtId="0" fontId="38" fillId="24" borderId="14" xfId="0" applyFont="1" applyFill="1" applyBorder="1" applyAlignment="1">
      <alignment horizontal="center" vertical="center"/>
    </xf>
    <xf numFmtId="0" fontId="23" fillId="25" borderId="10" xfId="0" applyFont="1" applyFill="1" applyBorder="1" applyAlignment="1" applyProtection="1">
      <alignment horizontal="center" vertical="center" wrapText="1"/>
      <protection locked="0"/>
    </xf>
    <xf numFmtId="0" fontId="23" fillId="25" borderId="11" xfId="0" applyFont="1" applyFill="1" applyBorder="1" applyAlignment="1" applyProtection="1">
      <alignment horizontal="center" vertical="center"/>
      <protection locked="0"/>
    </xf>
    <xf numFmtId="0" fontId="40" fillId="34" borderId="13" xfId="0" applyFont="1" applyFill="1" applyBorder="1" applyAlignment="1">
      <alignment horizontal="center" vertical="center"/>
    </xf>
    <xf numFmtId="0" fontId="40" fillId="34" borderId="14" xfId="0" applyFont="1" applyFill="1" applyBorder="1" applyAlignment="1">
      <alignment horizontal="center" vertical="center"/>
    </xf>
    <xf numFmtId="14" fontId="40" fillId="34" borderId="14" xfId="0" applyNumberFormat="1" applyFont="1" applyFill="1" applyBorder="1" applyAlignment="1">
      <alignment horizontal="center" vertical="center" wrapText="1"/>
    </xf>
    <xf numFmtId="49" fontId="40" fillId="34" borderId="14" xfId="0" applyNumberFormat="1" applyFont="1" applyFill="1" applyBorder="1" applyAlignment="1">
      <alignment horizontal="center" vertical="center" wrapText="1"/>
    </xf>
    <xf numFmtId="0" fontId="40" fillId="34" borderId="14" xfId="0" applyFont="1" applyFill="1" applyBorder="1" applyAlignment="1">
      <alignment horizontal="center" vertical="center" wrapText="1"/>
    </xf>
    <xf numFmtId="0" fontId="40" fillId="35" borderId="14" xfId="0" applyFont="1" applyFill="1" applyBorder="1" applyAlignment="1">
      <alignment horizontal="center" vertical="center" wrapText="1"/>
    </xf>
    <xf numFmtId="0" fontId="40" fillId="36" borderId="14" xfId="0" applyFont="1" applyFill="1" applyBorder="1" applyAlignment="1">
      <alignment horizontal="center" vertical="center"/>
    </xf>
    <xf numFmtId="0" fontId="40" fillId="28" borderId="53" xfId="0" applyFont="1" applyFill="1" applyBorder="1" applyAlignment="1">
      <alignment horizontal="center" vertical="center" wrapText="1"/>
    </xf>
    <xf numFmtId="0" fontId="40" fillId="34" borderId="53" xfId="0" applyFont="1" applyFill="1" applyBorder="1" applyAlignment="1">
      <alignment horizontal="center" vertical="center" wrapText="1"/>
    </xf>
    <xf numFmtId="0" fontId="40" fillId="36" borderId="53" xfId="0" applyFont="1" applyFill="1" applyBorder="1" applyAlignment="1">
      <alignment horizontal="center" vertical="center" wrapText="1"/>
    </xf>
    <xf numFmtId="0" fontId="39" fillId="0" borderId="0" xfId="0" applyFont="1" applyAlignment="1">
      <alignment horizontal="left" vertical="center"/>
    </xf>
    <xf numFmtId="0" fontId="23" fillId="29" borderId="54" xfId="0" applyFont="1" applyFill="1" applyBorder="1"/>
    <xf numFmtId="0" fontId="23" fillId="29" borderId="55" xfId="0" applyFont="1" applyFill="1" applyBorder="1"/>
    <xf numFmtId="0" fontId="23" fillId="29" borderId="56" xfId="0" applyFont="1" applyFill="1" applyBorder="1"/>
    <xf numFmtId="0" fontId="23" fillId="0" borderId="57" xfId="0" applyFont="1" applyBorder="1"/>
    <xf numFmtId="0" fontId="37" fillId="34" borderId="58" xfId="0" applyFont="1" applyFill="1" applyBorder="1" applyAlignment="1">
      <alignment horizontal="left"/>
    </xf>
    <xf numFmtId="0" fontId="37" fillId="34" borderId="59" xfId="0" applyFont="1" applyFill="1" applyBorder="1" applyAlignment="1">
      <alignment horizontal="left"/>
    </xf>
    <xf numFmtId="0" fontId="23" fillId="34" borderId="60" xfId="0" applyFont="1" applyFill="1" applyBorder="1" applyAlignment="1">
      <alignment horizontal="center"/>
    </xf>
    <xf numFmtId="0" fontId="23" fillId="34" borderId="49" xfId="0" applyFont="1" applyFill="1" applyBorder="1"/>
    <xf numFmtId="0" fontId="22" fillId="34" borderId="61" xfId="0" applyFont="1" applyFill="1" applyBorder="1" applyAlignment="1">
      <alignment horizontal="center"/>
    </xf>
    <xf numFmtId="10" fontId="22" fillId="34" borderId="56" xfId="0" applyNumberFormat="1" applyFont="1" applyFill="1" applyBorder="1"/>
    <xf numFmtId="0" fontId="37" fillId="34" borderId="62" xfId="0" applyFont="1" applyFill="1" applyBorder="1" applyAlignment="1">
      <alignment horizontal="left"/>
    </xf>
    <xf numFmtId="0" fontId="37" fillId="34" borderId="63" xfId="0" applyFont="1" applyFill="1" applyBorder="1" applyAlignment="1">
      <alignment horizontal="center"/>
    </xf>
    <xf numFmtId="0" fontId="41" fillId="34" borderId="64" xfId="0" applyFont="1" applyFill="1" applyBorder="1"/>
    <xf numFmtId="0" fontId="37" fillId="34" borderId="65" xfId="0" applyFont="1" applyFill="1" applyBorder="1" applyAlignment="1">
      <alignment horizontal="left"/>
    </xf>
    <xf numFmtId="0" fontId="37" fillId="34" borderId="66" xfId="0" applyFont="1" applyFill="1" applyBorder="1" applyAlignment="1">
      <alignment horizontal="center"/>
    </xf>
    <xf numFmtId="0" fontId="41" fillId="34" borderId="36" xfId="0" applyFont="1" applyFill="1" applyBorder="1"/>
    <xf numFmtId="0" fontId="23" fillId="29" borderId="68" xfId="0" applyFont="1" applyFill="1" applyBorder="1"/>
    <xf numFmtId="0" fontId="23" fillId="29" borderId="69" xfId="0" applyFont="1" applyFill="1" applyBorder="1"/>
    <xf numFmtId="0" fontId="23" fillId="29" borderId="70" xfId="0" applyFont="1" applyFill="1" applyBorder="1"/>
    <xf numFmtId="0" fontId="22" fillId="28" borderId="10" xfId="0" applyFont="1" applyFill="1" applyBorder="1"/>
    <xf numFmtId="0" fontId="23" fillId="27" borderId="29" xfId="0" applyFont="1" applyFill="1" applyBorder="1"/>
    <xf numFmtId="164" fontId="23" fillId="0" borderId="11" xfId="0" applyNumberFormat="1" applyFont="1" applyBorder="1"/>
    <xf numFmtId="164" fontId="23" fillId="0" borderId="10" xfId="0" applyNumberFormat="1" applyFont="1" applyBorder="1"/>
    <xf numFmtId="164" fontId="22" fillId="0" borderId="10" xfId="0" applyNumberFormat="1" applyFont="1" applyBorder="1" applyAlignment="1">
      <alignment horizontal="center"/>
    </xf>
    <xf numFmtId="164" fontId="22" fillId="0" borderId="10" xfId="0" applyNumberFormat="1" applyFont="1" applyBorder="1"/>
    <xf numFmtId="164" fontId="23" fillId="0" borderId="10" xfId="0" applyNumberFormat="1" applyFont="1" applyBorder="1" applyAlignment="1" applyProtection="1">
      <alignment horizontal="center" vertical="center"/>
      <protection locked="0"/>
    </xf>
    <xf numFmtId="164" fontId="23" fillId="0" borderId="21" xfId="0" applyNumberFormat="1" applyFont="1" applyBorder="1"/>
    <xf numFmtId="164" fontId="23" fillId="0" borderId="29" xfId="0" applyNumberFormat="1" applyFont="1" applyBorder="1"/>
    <xf numFmtId="164" fontId="22" fillId="0" borderId="29" xfId="0" applyNumberFormat="1" applyFont="1" applyBorder="1" applyAlignment="1">
      <alignment horizontal="center"/>
    </xf>
    <xf numFmtId="164" fontId="22" fillId="0" borderId="29" xfId="0" applyNumberFormat="1" applyFont="1" applyBorder="1"/>
    <xf numFmtId="164" fontId="23" fillId="0" borderId="29" xfId="0" applyNumberFormat="1" applyFont="1" applyBorder="1" applyAlignment="1" applyProtection="1">
      <alignment horizontal="center" vertical="center"/>
      <protection locked="0"/>
    </xf>
    <xf numFmtId="164" fontId="22" fillId="28" borderId="10" xfId="0" applyNumberFormat="1" applyFont="1" applyFill="1" applyBorder="1" applyAlignment="1">
      <alignment horizontal="left"/>
    </xf>
    <xf numFmtId="0" fontId="23" fillId="0" borderId="10" xfId="0" applyFont="1" applyBorder="1" applyAlignment="1">
      <alignment horizontal="center"/>
    </xf>
    <xf numFmtId="1" fontId="23" fillId="0" borderId="28" xfId="0" applyNumberFormat="1" applyFont="1" applyBorder="1" applyAlignment="1">
      <alignment horizontal="center"/>
    </xf>
    <xf numFmtId="9" fontId="23" fillId="0" borderId="10" xfId="0" applyNumberFormat="1" applyFont="1" applyBorder="1" applyAlignment="1">
      <alignment horizontal="center"/>
    </xf>
    <xf numFmtId="10" fontId="23" fillId="27" borderId="21" xfId="0" applyNumberFormat="1" applyFont="1" applyFill="1" applyBorder="1"/>
    <xf numFmtId="10" fontId="23" fillId="27" borderId="24" xfId="0" applyNumberFormat="1" applyFont="1" applyFill="1" applyBorder="1"/>
    <xf numFmtId="0" fontId="23" fillId="0" borderId="51" xfId="0" applyFont="1" applyBorder="1" applyAlignment="1">
      <alignment horizontal="left"/>
    </xf>
    <xf numFmtId="0" fontId="23" fillId="0" borderId="20" xfId="0" applyFont="1" applyBorder="1" applyAlignment="1">
      <alignment horizontal="left"/>
    </xf>
    <xf numFmtId="0" fontId="23" fillId="0" borderId="74" xfId="0" applyFont="1" applyBorder="1" applyAlignment="1">
      <alignment horizontal="left"/>
    </xf>
    <xf numFmtId="49" fontId="3" fillId="0" borderId="0" xfId="0" applyNumberFormat="1" applyFont="1"/>
    <xf numFmtId="0" fontId="3" fillId="0" borderId="0" xfId="0" applyFont="1" applyAlignment="1">
      <alignment horizontal="left"/>
    </xf>
    <xf numFmtId="0" fontId="0" fillId="0" borderId="0" xfId="0" applyAlignment="1">
      <alignment horizontal="left"/>
    </xf>
    <xf numFmtId="0" fontId="32" fillId="0" borderId="0" xfId="0" applyFont="1" applyAlignment="1">
      <alignment horizontal="left" vertical="center"/>
    </xf>
    <xf numFmtId="0" fontId="22" fillId="38" borderId="51" xfId="0" applyFont="1" applyFill="1" applyBorder="1" applyAlignment="1">
      <alignment horizontal="center"/>
    </xf>
    <xf numFmtId="0" fontId="22" fillId="38" borderId="0" xfId="0" applyFont="1" applyFill="1" applyAlignment="1">
      <alignment horizontal="center"/>
    </xf>
    <xf numFmtId="0" fontId="23" fillId="39" borderId="0" xfId="0" applyFont="1" applyFill="1"/>
    <xf numFmtId="164" fontId="23" fillId="0" borderId="45" xfId="0" applyNumberFormat="1" applyFont="1" applyBorder="1"/>
    <xf numFmtId="164" fontId="23" fillId="0" borderId="46" xfId="0" applyNumberFormat="1" applyFont="1" applyBorder="1"/>
    <xf numFmtId="164" fontId="22" fillId="0" borderId="46" xfId="0" applyNumberFormat="1" applyFont="1" applyBorder="1" applyAlignment="1">
      <alignment horizontal="center"/>
    </xf>
    <xf numFmtId="164" fontId="22" fillId="0" borderId="46" xfId="0" applyNumberFormat="1" applyFont="1" applyBorder="1"/>
    <xf numFmtId="164" fontId="23" fillId="0" borderId="46" xfId="0" applyNumberFormat="1" applyFont="1" applyBorder="1" applyAlignment="1" applyProtection="1">
      <alignment horizontal="center" vertical="center"/>
      <protection locked="0"/>
    </xf>
    <xf numFmtId="0" fontId="23" fillId="0" borderId="46" xfId="0" applyFont="1" applyBorder="1"/>
    <xf numFmtId="164" fontId="23" fillId="0" borderId="28" xfId="0" applyNumberFormat="1" applyFont="1" applyBorder="1"/>
    <xf numFmtId="164" fontId="23" fillId="0" borderId="79" xfId="0" applyNumberFormat="1" applyFont="1" applyBorder="1"/>
    <xf numFmtId="0" fontId="37" fillId="32" borderId="80" xfId="43" applyFont="1" applyFill="1" applyBorder="1" applyAlignment="1">
      <alignment horizontal="center" wrapText="1"/>
    </xf>
    <xf numFmtId="0" fontId="37" fillId="32" borderId="72" xfId="43" applyFont="1" applyFill="1" applyBorder="1" applyAlignment="1">
      <alignment horizontal="center" wrapText="1"/>
    </xf>
    <xf numFmtId="0" fontId="42" fillId="32" borderId="49" xfId="0" applyFont="1" applyFill="1" applyBorder="1" applyAlignment="1">
      <alignment horizontal="center" vertical="center" wrapText="1"/>
    </xf>
    <xf numFmtId="0" fontId="37" fillId="32" borderId="42" xfId="43" applyFont="1" applyFill="1" applyBorder="1" applyAlignment="1">
      <alignment horizontal="center" wrapText="1"/>
    </xf>
    <xf numFmtId="0" fontId="37" fillId="32" borderId="58" xfId="43" applyFont="1" applyFill="1" applyBorder="1" applyAlignment="1">
      <alignment horizontal="center" wrapText="1"/>
    </xf>
    <xf numFmtId="0" fontId="42" fillId="32" borderId="42" xfId="0" applyFont="1" applyFill="1" applyBorder="1" applyAlignment="1">
      <alignment horizontal="center" vertical="center" wrapText="1"/>
    </xf>
    <xf numFmtId="0" fontId="23" fillId="0" borderId="51" xfId="0" applyFont="1" applyBorder="1"/>
    <xf numFmtId="0" fontId="23" fillId="0" borderId="81" xfId="0" applyFont="1" applyBorder="1"/>
    <xf numFmtId="0" fontId="23" fillId="39" borderId="82" xfId="0" applyFont="1" applyFill="1" applyBorder="1"/>
    <xf numFmtId="164" fontId="22" fillId="28" borderId="29" xfId="0" applyNumberFormat="1" applyFont="1" applyFill="1" applyBorder="1" applyAlignment="1">
      <alignment horizontal="left"/>
    </xf>
    <xf numFmtId="0" fontId="23" fillId="39" borderId="83" xfId="0" applyFont="1" applyFill="1" applyBorder="1"/>
    <xf numFmtId="0" fontId="23" fillId="39" borderId="84" xfId="0" applyFont="1" applyFill="1" applyBorder="1"/>
    <xf numFmtId="0" fontId="3" fillId="0" borderId="0" xfId="0" applyFont="1" applyAlignment="1">
      <alignment horizontal="center"/>
    </xf>
    <xf numFmtId="0" fontId="3" fillId="0" borderId="10" xfId="0" applyFont="1" applyBorder="1" applyAlignment="1">
      <alignment horizontal="center"/>
    </xf>
    <xf numFmtId="0" fontId="36" fillId="0" borderId="72" xfId="0" applyFont="1" applyBorder="1" applyAlignment="1">
      <alignment horizontal="left" wrapText="1"/>
    </xf>
    <xf numFmtId="0" fontId="44" fillId="30" borderId="111" xfId="0" applyFont="1" applyFill="1" applyBorder="1" applyAlignment="1">
      <alignment horizontal="center" vertical="center" wrapText="1"/>
    </xf>
    <xf numFmtId="0" fontId="44" fillId="30" borderId="42" xfId="0" applyFont="1" applyFill="1" applyBorder="1" applyAlignment="1">
      <alignment horizontal="center" vertical="center" wrapText="1"/>
    </xf>
    <xf numFmtId="0" fontId="40" fillId="28" borderId="61" xfId="0" applyFont="1" applyFill="1" applyBorder="1" applyAlignment="1">
      <alignment horizontal="center" vertical="center" wrapText="1"/>
    </xf>
    <xf numFmtId="0" fontId="32" fillId="25" borderId="10" xfId="0" applyFont="1" applyFill="1" applyBorder="1" applyAlignment="1">
      <alignment horizontal="center" vertical="center" wrapText="1"/>
    </xf>
    <xf numFmtId="0" fontId="23" fillId="0" borderId="25" xfId="0" applyFont="1" applyBorder="1" applyAlignment="1">
      <alignment vertical="center"/>
    </xf>
    <xf numFmtId="0" fontId="0" fillId="0" borderId="32" xfId="0" applyBorder="1"/>
    <xf numFmtId="0" fontId="0" fillId="0" borderId="101" xfId="0" applyBorder="1"/>
    <xf numFmtId="0" fontId="0" fillId="0" borderId="19" xfId="0" applyBorder="1"/>
    <xf numFmtId="0" fontId="0" fillId="0" borderId="45" xfId="0" applyBorder="1"/>
    <xf numFmtId="0" fontId="0" fillId="0" borderId="0" xfId="0" applyAlignment="1">
      <alignment vertical="center" wrapText="1"/>
    </xf>
    <xf numFmtId="0" fontId="23" fillId="43" borderId="21" xfId="0" applyFont="1" applyFill="1" applyBorder="1"/>
    <xf numFmtId="0" fontId="23" fillId="0" borderId="51" xfId="0" applyFont="1" applyBorder="1" applyAlignment="1">
      <alignment vertical="center"/>
    </xf>
    <xf numFmtId="0" fontId="23" fillId="29" borderId="103" xfId="0" applyFont="1" applyFill="1" applyBorder="1"/>
    <xf numFmtId="0" fontId="0" fillId="43" borderId="0" xfId="0" applyFill="1"/>
    <xf numFmtId="0" fontId="0" fillId="43" borderId="101" xfId="0" applyFill="1" applyBorder="1"/>
    <xf numFmtId="0" fontId="24" fillId="0" borderId="109" xfId="0" applyFont="1" applyBorder="1" applyAlignment="1">
      <alignment vertical="center"/>
    </xf>
    <xf numFmtId="0" fontId="24" fillId="0" borderId="0" xfId="0" applyFont="1" applyAlignment="1">
      <alignment vertical="center"/>
    </xf>
    <xf numFmtId="0" fontId="24" fillId="0" borderId="34" xfId="0" applyFont="1" applyBorder="1" applyAlignment="1">
      <alignment vertical="center"/>
    </xf>
    <xf numFmtId="1" fontId="23" fillId="0" borderId="20" xfId="0" applyNumberFormat="1" applyFont="1" applyBorder="1" applyAlignment="1">
      <alignment horizontal="center"/>
    </xf>
    <xf numFmtId="0" fontId="3" fillId="30" borderId="0" xfId="0" applyFont="1" applyFill="1" applyAlignment="1">
      <alignment horizontal="center"/>
    </xf>
    <xf numFmtId="0" fontId="3" fillId="0" borderId="18" xfId="0" applyFont="1" applyBorder="1" applyAlignment="1">
      <alignment horizontal="left"/>
    </xf>
    <xf numFmtId="0" fontId="3" fillId="0" borderId="22" xfId="0" applyFont="1" applyBorder="1" applyAlignment="1">
      <alignment horizontal="center"/>
    </xf>
    <xf numFmtId="0" fontId="3" fillId="0" borderId="24" xfId="0" applyFont="1" applyBorder="1" applyAlignment="1">
      <alignment horizontal="center"/>
    </xf>
    <xf numFmtId="0" fontId="3" fillId="0" borderId="22" xfId="0" applyFont="1" applyBorder="1" applyAlignment="1">
      <alignment horizontal="left"/>
    </xf>
    <xf numFmtId="0" fontId="3" fillId="0" borderId="28" xfId="0" applyFont="1" applyBorder="1" applyAlignment="1">
      <alignment horizontal="left"/>
    </xf>
    <xf numFmtId="0" fontId="3" fillId="0" borderId="18" xfId="0" applyFont="1" applyBorder="1" applyAlignment="1">
      <alignment horizontal="center"/>
    </xf>
    <xf numFmtId="0" fontId="3" fillId="0" borderId="29" xfId="0" applyFont="1" applyBorder="1" applyAlignment="1">
      <alignment horizontal="center"/>
    </xf>
    <xf numFmtId="0" fontId="3" fillId="0" borderId="11" xfId="0" applyFont="1" applyBorder="1" applyAlignment="1">
      <alignment horizontal="left"/>
    </xf>
    <xf numFmtId="0" fontId="3" fillId="0" borderId="12" xfId="0" applyFont="1" applyBorder="1" applyAlignment="1">
      <alignment horizontal="left"/>
    </xf>
    <xf numFmtId="0" fontId="3" fillId="0" borderId="30" xfId="0" applyFont="1" applyBorder="1" applyAlignment="1">
      <alignment horizontal="center"/>
    </xf>
    <xf numFmtId="0" fontId="3" fillId="0" borderId="28" xfId="0" applyFont="1" applyBorder="1" applyAlignment="1">
      <alignment horizontal="center"/>
    </xf>
    <xf numFmtId="0" fontId="3" fillId="0" borderId="31" xfId="0" applyFont="1" applyBorder="1" applyAlignment="1">
      <alignment horizontal="left"/>
    </xf>
    <xf numFmtId="0" fontId="32" fillId="0" borderId="76" xfId="0" applyFont="1" applyBorder="1" applyAlignment="1">
      <alignment vertical="center"/>
    </xf>
    <xf numFmtId="0" fontId="32" fillId="0" borderId="0" xfId="0" applyFont="1" applyAlignment="1">
      <alignment vertical="center"/>
    </xf>
    <xf numFmtId="0" fontId="32" fillId="0" borderId="77" xfId="0" applyFont="1" applyBorder="1" applyAlignment="1">
      <alignment vertical="center"/>
    </xf>
    <xf numFmtId="0" fontId="40" fillId="30" borderId="14" xfId="0" applyFont="1" applyFill="1" applyBorder="1" applyAlignment="1">
      <alignment horizontal="center" vertical="center" wrapText="1"/>
    </xf>
    <xf numFmtId="0" fontId="23" fillId="0" borderId="25" xfId="0" applyFont="1" applyFill="1" applyBorder="1" applyAlignment="1">
      <alignment horizontal="left" indent="1"/>
    </xf>
    <xf numFmtId="0" fontId="41" fillId="34" borderId="25" xfId="0" applyFont="1" applyFill="1" applyBorder="1" applyAlignment="1">
      <alignment horizontal="left" indent="1"/>
    </xf>
    <xf numFmtId="0" fontId="40" fillId="34" borderId="112" xfId="0" applyFont="1" applyFill="1" applyBorder="1" applyAlignment="1">
      <alignment horizontal="center" vertical="center" wrapText="1"/>
    </xf>
    <xf numFmtId="0" fontId="23" fillId="0" borderId="64" xfId="0" applyFont="1" applyFill="1" applyBorder="1"/>
    <xf numFmtId="0" fontId="23" fillId="0" borderId="28" xfId="0" applyFont="1" applyFill="1" applyBorder="1" applyAlignment="1">
      <alignment horizontal="left"/>
    </xf>
    <xf numFmtId="0" fontId="23" fillId="0" borderId="17" xfId="0" applyFont="1" applyFill="1" applyBorder="1" applyAlignment="1">
      <alignment horizontal="left" indent="1"/>
    </xf>
    <xf numFmtId="0" fontId="23" fillId="0" borderId="18" xfId="0" applyFont="1" applyFill="1" applyBorder="1" applyAlignment="1">
      <alignment horizontal="left" indent="1"/>
    </xf>
    <xf numFmtId="0" fontId="23" fillId="0" borderId="21" xfId="0" applyFont="1" applyFill="1" applyBorder="1"/>
    <xf numFmtId="44" fontId="23" fillId="24" borderId="10" xfId="0" applyNumberFormat="1" applyFont="1" applyFill="1" applyBorder="1" applyAlignment="1" applyProtection="1">
      <alignment horizontal="center"/>
      <protection locked="0"/>
    </xf>
    <xf numFmtId="0" fontId="23" fillId="0" borderId="113" xfId="0" applyFont="1" applyBorder="1" applyAlignment="1">
      <alignment horizontal="left" indent="1"/>
    </xf>
    <xf numFmtId="3" fontId="23" fillId="0" borderId="99" xfId="0" applyNumberFormat="1" applyFont="1" applyBorder="1" applyAlignment="1">
      <alignment horizontal="center"/>
    </xf>
    <xf numFmtId="10" fontId="23" fillId="0" borderId="114" xfId="0" applyNumberFormat="1" applyFont="1" applyBorder="1"/>
    <xf numFmtId="3" fontId="23" fillId="0" borderId="10" xfId="0" applyNumberFormat="1" applyFont="1" applyBorder="1" applyAlignment="1">
      <alignment horizontal="center"/>
    </xf>
    <xf numFmtId="0" fontId="23" fillId="0" borderId="46" xfId="0" applyFont="1" applyBorder="1" applyAlignment="1">
      <alignment horizontal="left" indent="1"/>
    </xf>
    <xf numFmtId="0" fontId="23" fillId="0" borderId="0" xfId="0" applyFont="1" applyBorder="1"/>
    <xf numFmtId="0" fontId="22" fillId="29" borderId="88" xfId="0" applyFont="1" applyFill="1" applyBorder="1" applyAlignment="1">
      <alignment horizontal="center" vertical="center" wrapText="1"/>
    </xf>
    <xf numFmtId="0" fontId="22" fillId="29" borderId="27" xfId="0" applyFont="1" applyFill="1" applyBorder="1" applyAlignment="1">
      <alignment horizontal="center" vertical="center" wrapText="1"/>
    </xf>
    <xf numFmtId="0" fontId="22" fillId="0" borderId="0" xfId="0" applyFont="1" applyFill="1" applyBorder="1" applyAlignment="1">
      <alignment horizontal="center"/>
    </xf>
    <xf numFmtId="10" fontId="23" fillId="0" borderId="27" xfId="0" applyNumberFormat="1" applyFont="1" applyFill="1" applyBorder="1"/>
    <xf numFmtId="0" fontId="23" fillId="34" borderId="26" xfId="0" applyFont="1" applyFill="1" applyBorder="1" applyAlignment="1">
      <alignment horizontal="center"/>
    </xf>
    <xf numFmtId="10" fontId="23" fillId="34" borderId="27" xfId="0" applyNumberFormat="1" applyFont="1" applyFill="1" applyBorder="1"/>
    <xf numFmtId="0" fontId="23" fillId="0" borderId="21" xfId="0" applyFont="1" applyBorder="1" applyAlignment="1">
      <alignment horizontal="center" vertical="center"/>
    </xf>
    <xf numFmtId="0" fontId="22" fillId="0" borderId="17" xfId="0" applyFont="1" applyBorder="1" applyAlignment="1" applyProtection="1">
      <alignment horizontal="left" vertical="center"/>
      <protection locked="0"/>
    </xf>
    <xf numFmtId="1" fontId="23" fillId="33" borderId="11" xfId="0" applyNumberFormat="1" applyFont="1" applyFill="1" applyBorder="1" applyAlignment="1" applyProtection="1">
      <alignment horizontal="center"/>
      <protection locked="0"/>
    </xf>
    <xf numFmtId="166" fontId="23" fillId="25" borderId="10" xfId="0" applyNumberFormat="1" applyFont="1" applyFill="1" applyBorder="1" applyAlignment="1" applyProtection="1">
      <alignment horizontal="center" vertical="center" wrapText="1"/>
      <protection locked="0"/>
    </xf>
    <xf numFmtId="166" fontId="23" fillId="33" borderId="11" xfId="0" quotePrefix="1" applyNumberFormat="1" applyFont="1" applyFill="1" applyBorder="1" applyAlignment="1" applyProtection="1">
      <alignment horizontal="center"/>
      <protection locked="0"/>
    </xf>
    <xf numFmtId="166" fontId="22" fillId="25" borderId="11" xfId="0" applyNumberFormat="1" applyFont="1" applyFill="1" applyBorder="1" applyAlignment="1" applyProtection="1">
      <alignment horizontal="center"/>
      <protection locked="0"/>
    </xf>
    <xf numFmtId="166" fontId="22" fillId="25" borderId="11" xfId="0" quotePrefix="1" applyNumberFormat="1" applyFont="1" applyFill="1" applyBorder="1" applyAlignment="1" applyProtection="1">
      <alignment horizontal="center"/>
      <protection locked="0"/>
    </xf>
    <xf numFmtId="166" fontId="23" fillId="24" borderId="11" xfId="0" applyNumberFormat="1" applyFont="1" applyFill="1" applyBorder="1" applyAlignment="1" applyProtection="1">
      <alignment horizontal="center"/>
      <protection locked="0"/>
    </xf>
    <xf numFmtId="166" fontId="23" fillId="24" borderId="10" xfId="0" applyNumberFormat="1" applyFont="1" applyFill="1" applyBorder="1" applyAlignment="1" applyProtection="1">
      <alignment horizontal="center"/>
      <protection locked="0"/>
    </xf>
    <xf numFmtId="9" fontId="23" fillId="0" borderId="10" xfId="0" applyNumberFormat="1" applyFont="1" applyBorder="1" applyAlignment="1">
      <alignment horizontal="center" vertical="center"/>
    </xf>
    <xf numFmtId="0" fontId="23" fillId="25" borderId="10" xfId="0" applyNumberFormat="1" applyFont="1" applyFill="1" applyBorder="1" applyAlignment="1" applyProtection="1">
      <alignment horizontal="center" vertical="center" wrapText="1"/>
      <protection locked="0"/>
    </xf>
    <xf numFmtId="167" fontId="23" fillId="25" borderId="10" xfId="0" applyNumberFormat="1" applyFont="1" applyFill="1" applyBorder="1" applyAlignment="1" applyProtection="1">
      <alignment horizontal="center" vertical="center" wrapText="1"/>
      <protection locked="0"/>
    </xf>
    <xf numFmtId="0" fontId="22" fillId="25" borderId="18" xfId="0" applyFont="1" applyFill="1" applyBorder="1" applyAlignment="1" applyProtection="1">
      <alignment horizontal="center" vertical="center"/>
      <protection locked="0"/>
    </xf>
    <xf numFmtId="0" fontId="23" fillId="0" borderId="0" xfId="0" applyFont="1" applyAlignment="1">
      <alignment horizontal="center"/>
    </xf>
    <xf numFmtId="9" fontId="23" fillId="0" borderId="0" xfId="54" applyFont="1" applyAlignment="1">
      <alignment horizontal="center" vertical="center"/>
    </xf>
    <xf numFmtId="9" fontId="23" fillId="0" borderId="0" xfId="54" applyFont="1"/>
    <xf numFmtId="9" fontId="23" fillId="0" borderId="0" xfId="0" applyNumberFormat="1" applyFont="1" applyFill="1" applyAlignment="1">
      <alignment horizontal="center" vertical="center"/>
    </xf>
    <xf numFmtId="0" fontId="3" fillId="0" borderId="32" xfId="0" applyFont="1" applyBorder="1"/>
    <xf numFmtId="0" fontId="23" fillId="0" borderId="10" xfId="0" applyFont="1" applyFill="1" applyBorder="1" applyAlignment="1">
      <alignment horizontal="center"/>
    </xf>
    <xf numFmtId="0" fontId="22" fillId="0" borderId="46" xfId="0" applyFont="1" applyBorder="1" applyAlignment="1">
      <alignment horizontal="left" indent="1"/>
    </xf>
    <xf numFmtId="0" fontId="22" fillId="0" borderId="18" xfId="0" applyFont="1" applyBorder="1" applyAlignment="1">
      <alignment horizontal="left"/>
    </xf>
    <xf numFmtId="10" fontId="23" fillId="0" borderId="0" xfId="0" applyNumberFormat="1" applyFont="1"/>
    <xf numFmtId="0" fontId="3" fillId="0" borderId="24" xfId="0" applyFont="1" applyFill="1" applyBorder="1" applyAlignment="1">
      <alignment horizontal="center"/>
    </xf>
    <xf numFmtId="3" fontId="23" fillId="0" borderId="19" xfId="0" applyNumberFormat="1" applyFont="1" applyFill="1" applyBorder="1" applyAlignment="1">
      <alignment horizontal="center"/>
    </xf>
    <xf numFmtId="0" fontId="22" fillId="0" borderId="40" xfId="0" applyFont="1" applyFill="1" applyBorder="1" applyAlignment="1">
      <alignment horizontal="center"/>
    </xf>
    <xf numFmtId="0" fontId="23" fillId="0" borderId="19" xfId="0" applyFont="1" applyFill="1" applyBorder="1" applyAlignment="1">
      <alignment horizontal="center"/>
    </xf>
    <xf numFmtId="0" fontId="23" fillId="0" borderId="26" xfId="0" applyFont="1" applyFill="1" applyBorder="1" applyAlignment="1">
      <alignment horizontal="center"/>
    </xf>
    <xf numFmtId="9" fontId="23" fillId="0" borderId="64" xfId="0" applyNumberFormat="1" applyFont="1" applyBorder="1"/>
    <xf numFmtId="0" fontId="22" fillId="0" borderId="0" xfId="0" applyFont="1" applyFill="1" applyAlignment="1">
      <alignment horizontal="center" vertical="center"/>
    </xf>
    <xf numFmtId="0" fontId="33" fillId="0" borderId="0" xfId="0" applyFont="1" applyFill="1" applyBorder="1" applyAlignment="1">
      <alignment horizontal="left"/>
    </xf>
    <xf numFmtId="0" fontId="0" fillId="0" borderId="28" xfId="0" applyBorder="1"/>
    <xf numFmtId="0" fontId="0" fillId="0" borderId="11" xfId="0" applyBorder="1"/>
    <xf numFmtId="0" fontId="3" fillId="42" borderId="30" xfId="0" applyFont="1" applyFill="1" applyBorder="1"/>
    <xf numFmtId="0" fontId="23" fillId="0" borderId="0" xfId="0" applyFont="1" applyFill="1"/>
    <xf numFmtId="0" fontId="23" fillId="0" borderId="10" xfId="0" applyFont="1" applyFill="1" applyBorder="1"/>
    <xf numFmtId="0" fontId="23" fillId="0" borderId="112" xfId="0" applyFont="1" applyBorder="1"/>
    <xf numFmtId="0" fontId="23" fillId="0" borderId="14" xfId="0" applyFont="1" applyBorder="1"/>
    <xf numFmtId="0" fontId="23" fillId="0" borderId="12" xfId="0" applyFont="1" applyFill="1" applyBorder="1" applyAlignment="1">
      <alignment horizontal="center"/>
    </xf>
    <xf numFmtId="9" fontId="23" fillId="0" borderId="67" xfId="0" applyNumberFormat="1" applyFont="1" applyFill="1" applyBorder="1"/>
    <xf numFmtId="0" fontId="23" fillId="0" borderId="112" xfId="0" applyFont="1" applyFill="1" applyBorder="1" applyAlignment="1">
      <alignment horizontal="center"/>
    </xf>
    <xf numFmtId="14" fontId="23" fillId="25" borderId="11" xfId="0" applyNumberFormat="1" applyFont="1" applyFill="1" applyBorder="1" applyAlignment="1" applyProtection="1">
      <alignment horizontal="center"/>
      <protection locked="0"/>
    </xf>
    <xf numFmtId="9" fontId="37" fillId="34" borderId="10" xfId="54" applyFont="1" applyFill="1" applyBorder="1" applyAlignment="1">
      <alignment horizontal="center"/>
    </xf>
    <xf numFmtId="0" fontId="37" fillId="34" borderId="10" xfId="0" applyFont="1" applyFill="1" applyBorder="1" applyAlignment="1">
      <alignment horizontal="center"/>
    </xf>
    <xf numFmtId="0" fontId="3" fillId="0" borderId="115" xfId="0" applyFont="1" applyBorder="1"/>
    <xf numFmtId="0" fontId="0" fillId="0" borderId="116" xfId="0" applyBorder="1"/>
    <xf numFmtId="0" fontId="23" fillId="0" borderId="17" xfId="0" applyFont="1" applyFill="1" applyBorder="1" applyAlignment="1">
      <alignment horizontal="left"/>
    </xf>
    <xf numFmtId="0" fontId="23" fillId="0" borderId="43" xfId="0" applyFont="1" applyFill="1" applyBorder="1" applyAlignment="1">
      <alignment horizontal="center"/>
    </xf>
    <xf numFmtId="9" fontId="23" fillId="0" borderId="24" xfId="0" applyNumberFormat="1" applyFont="1" applyFill="1" applyBorder="1"/>
    <xf numFmtId="0" fontId="23" fillId="0" borderId="18" xfId="0" applyFont="1" applyFill="1" applyBorder="1" applyAlignment="1">
      <alignment horizontal="left" indent="2"/>
    </xf>
    <xf numFmtId="0" fontId="23" fillId="0" borderId="20" xfId="0" applyFont="1" applyFill="1" applyBorder="1" applyAlignment="1">
      <alignment horizontal="center"/>
    </xf>
    <xf numFmtId="0" fontId="23" fillId="0" borderId="25" xfId="0" applyFont="1" applyFill="1" applyBorder="1" applyAlignment="1">
      <alignment horizontal="left" indent="2"/>
    </xf>
    <xf numFmtId="0" fontId="23" fillId="0" borderId="113" xfId="0" applyFont="1" applyBorder="1" applyAlignment="1">
      <alignment horizontal="left" wrapText="1"/>
    </xf>
    <xf numFmtId="0" fontId="23" fillId="34" borderId="0" xfId="0" applyFont="1" applyFill="1" applyBorder="1" applyAlignment="1">
      <alignment horizontal="center" vertical="center"/>
    </xf>
    <xf numFmtId="0" fontId="23" fillId="0" borderId="0" xfId="0" applyFont="1" applyFill="1" applyAlignment="1">
      <alignment vertical="center"/>
    </xf>
    <xf numFmtId="0" fontId="23" fillId="0" borderId="27" xfId="0" applyFont="1" applyBorder="1" applyAlignment="1">
      <alignment horizontal="center" vertical="center"/>
    </xf>
    <xf numFmtId="9" fontId="23" fillId="27" borderId="64" xfId="0" applyNumberFormat="1" applyFont="1" applyFill="1" applyBorder="1" applyAlignment="1">
      <alignment horizontal="center"/>
    </xf>
    <xf numFmtId="9" fontId="23" fillId="0" borderId="29" xfId="0" applyNumberFormat="1" applyFont="1" applyBorder="1" applyAlignment="1">
      <alignment horizontal="right"/>
    </xf>
    <xf numFmtId="0" fontId="23" fillId="0" borderId="24" xfId="0" applyFont="1" applyFill="1" applyBorder="1"/>
    <xf numFmtId="9" fontId="23" fillId="0" borderId="29" xfId="0" applyNumberFormat="1" applyFont="1" applyFill="1" applyBorder="1"/>
    <xf numFmtId="1" fontId="23" fillId="29" borderId="14" xfId="0" applyNumberFormat="1" applyFont="1" applyFill="1" applyBorder="1" applyAlignment="1">
      <alignment horizontal="center"/>
    </xf>
    <xf numFmtId="10" fontId="23" fillId="29" borderId="48" xfId="0" applyNumberFormat="1" applyFont="1" applyFill="1" applyBorder="1"/>
    <xf numFmtId="9" fontId="23" fillId="0" borderId="36" xfId="0" applyNumberFormat="1" applyFont="1" applyFill="1" applyBorder="1"/>
    <xf numFmtId="0" fontId="23" fillId="0" borderId="20" xfId="0" applyFont="1" applyBorder="1" applyAlignment="1">
      <alignment horizontal="center"/>
    </xf>
    <xf numFmtId="9" fontId="23" fillId="0" borderId="29" xfId="0" applyNumberFormat="1" applyFont="1" applyBorder="1"/>
    <xf numFmtId="4" fontId="23" fillId="0" borderId="10" xfId="0" applyNumberFormat="1" applyFont="1" applyBorder="1" applyAlignment="1" applyProtection="1">
      <alignment horizontal="center" vertical="center"/>
      <protection locked="0"/>
    </xf>
    <xf numFmtId="4" fontId="23" fillId="0" borderId="10" xfId="0" applyNumberFormat="1" applyFont="1" applyBorder="1"/>
    <xf numFmtId="4" fontId="22" fillId="0" borderId="10" xfId="0" applyNumberFormat="1" applyFont="1" applyBorder="1" applyAlignment="1">
      <alignment horizontal="center"/>
    </xf>
    <xf numFmtId="4" fontId="22" fillId="0" borderId="10" xfId="0" applyNumberFormat="1" applyFont="1" applyBorder="1"/>
    <xf numFmtId="4" fontId="22" fillId="28" borderId="10" xfId="0" applyNumberFormat="1" applyFont="1" applyFill="1" applyBorder="1" applyAlignment="1">
      <alignment horizontal="left"/>
    </xf>
    <xf numFmtId="4" fontId="23" fillId="0" borderId="78" xfId="0" applyNumberFormat="1" applyFont="1" applyBorder="1"/>
    <xf numFmtId="39" fontId="23" fillId="0" borderId="11" xfId="0" applyNumberFormat="1" applyFont="1" applyBorder="1"/>
    <xf numFmtId="39" fontId="23" fillId="0" borderId="10" xfId="0" applyNumberFormat="1" applyFont="1" applyBorder="1"/>
    <xf numFmtId="39" fontId="22" fillId="0" borderId="10" xfId="0" applyNumberFormat="1" applyFont="1" applyBorder="1" applyAlignment="1">
      <alignment horizontal="center"/>
    </xf>
    <xf numFmtId="39" fontId="22" fillId="0" borderId="10" xfId="0" applyNumberFormat="1" applyFont="1" applyBorder="1"/>
    <xf numFmtId="39" fontId="23" fillId="0" borderId="10" xfId="0" applyNumberFormat="1" applyFont="1" applyBorder="1" applyAlignment="1" applyProtection="1">
      <alignment horizontal="center" vertical="center"/>
      <protection locked="0"/>
    </xf>
    <xf numFmtId="0" fontId="23" fillId="0" borderId="12" xfId="0" applyFont="1" applyBorder="1" applyAlignment="1">
      <alignment horizontal="center"/>
    </xf>
    <xf numFmtId="0" fontId="23" fillId="0" borderId="11" xfId="0" applyFont="1" applyFill="1" applyBorder="1" applyAlignment="1">
      <alignment horizontal="center"/>
    </xf>
    <xf numFmtId="9" fontId="23" fillId="0" borderId="11" xfId="0" applyNumberFormat="1" applyFont="1" applyFill="1" applyBorder="1"/>
    <xf numFmtId="0" fontId="23" fillId="0" borderId="113" xfId="0" applyFont="1" applyFill="1" applyBorder="1" applyAlignment="1">
      <alignment horizontal="left" wrapText="1"/>
    </xf>
    <xf numFmtId="0" fontId="23" fillId="0" borderId="119" xfId="0" applyFont="1" applyBorder="1" applyAlignment="1">
      <alignment horizontal="left"/>
    </xf>
    <xf numFmtId="0" fontId="22" fillId="29" borderId="120" xfId="0" applyFont="1" applyFill="1" applyBorder="1"/>
    <xf numFmtId="0" fontId="23" fillId="29" borderId="53" xfId="0" applyFont="1" applyFill="1" applyBorder="1" applyAlignment="1">
      <alignment horizontal="center"/>
    </xf>
    <xf numFmtId="9" fontId="23" fillId="29" borderId="56" xfId="0" applyNumberFormat="1" applyFont="1" applyFill="1" applyBorder="1"/>
    <xf numFmtId="9" fontId="23" fillId="0" borderId="64" xfId="0" applyNumberFormat="1" applyFont="1" applyFill="1" applyBorder="1"/>
    <xf numFmtId="0" fontId="22" fillId="29" borderId="119" xfId="0" applyFont="1" applyFill="1" applyBorder="1" applyAlignment="1">
      <alignment horizontal="left"/>
    </xf>
    <xf numFmtId="0" fontId="22" fillId="29" borderId="121" xfId="0" applyFont="1" applyFill="1" applyBorder="1" applyAlignment="1">
      <alignment horizontal="center"/>
    </xf>
    <xf numFmtId="10" fontId="22" fillId="29" borderId="36" xfId="0" applyNumberFormat="1" applyFont="1" applyFill="1" applyBorder="1"/>
    <xf numFmtId="0" fontId="22" fillId="29" borderId="58" xfId="0" applyFont="1" applyFill="1" applyBorder="1" applyAlignment="1">
      <alignment horizontal="left"/>
    </xf>
    <xf numFmtId="0" fontId="23" fillId="29" borderId="60" xfId="0" applyFont="1" applyFill="1" applyBorder="1" applyAlignment="1">
      <alignment horizontal="center"/>
    </xf>
    <xf numFmtId="0" fontId="23" fillId="29" borderId="49" xfId="0" applyFont="1" applyFill="1" applyBorder="1"/>
    <xf numFmtId="0" fontId="23" fillId="0" borderId="119" xfId="0" applyFont="1" applyFill="1" applyBorder="1" applyAlignment="1">
      <alignment horizontal="left"/>
    </xf>
    <xf numFmtId="0" fontId="23" fillId="0" borderId="14" xfId="0" applyFont="1" applyFill="1" applyBorder="1" applyAlignment="1">
      <alignment horizontal="center"/>
    </xf>
    <xf numFmtId="9" fontId="23" fillId="0" borderId="48" xfId="0" applyNumberFormat="1" applyFont="1" applyBorder="1"/>
    <xf numFmtId="0" fontId="22" fillId="0" borderId="13" xfId="0" applyFont="1" applyFill="1" applyBorder="1" applyAlignment="1">
      <alignment horizontal="left"/>
    </xf>
    <xf numFmtId="0" fontId="23" fillId="0" borderId="45" xfId="0" applyFont="1" applyFill="1" applyBorder="1" applyAlignment="1">
      <alignment horizontal="left"/>
    </xf>
    <xf numFmtId="0" fontId="23" fillId="0" borderId="46" xfId="0" applyFont="1" applyFill="1" applyBorder="1" applyAlignment="1">
      <alignment horizontal="left"/>
    </xf>
    <xf numFmtId="0" fontId="23" fillId="0" borderId="73" xfId="0" applyFont="1" applyFill="1" applyBorder="1" applyAlignment="1">
      <alignment horizontal="left"/>
    </xf>
    <xf numFmtId="0" fontId="22" fillId="29" borderId="75" xfId="0" applyFont="1" applyFill="1" applyBorder="1" applyAlignment="1">
      <alignment horizontal="left"/>
    </xf>
    <xf numFmtId="0" fontId="23" fillId="0" borderId="10" xfId="0" applyFont="1" applyFill="1" applyBorder="1" applyAlignment="1">
      <alignment horizontal="left"/>
    </xf>
    <xf numFmtId="0" fontId="36" fillId="30" borderId="16" xfId="0" applyFont="1" applyFill="1" applyBorder="1" applyAlignment="1">
      <alignment horizontal="center"/>
    </xf>
    <xf numFmtId="0" fontId="23" fillId="0" borderId="0" xfId="0" applyFont="1" applyAlignment="1">
      <alignment horizontal="center"/>
    </xf>
    <xf numFmtId="164" fontId="23" fillId="0" borderId="20" xfId="0" quotePrefix="1" applyNumberFormat="1" applyFont="1" applyBorder="1"/>
    <xf numFmtId="0" fontId="23" fillId="0" borderId="10" xfId="0" applyFont="1" applyFill="1" applyBorder="1" applyAlignment="1">
      <alignment horizontal="center"/>
    </xf>
    <xf numFmtId="0" fontId="23" fillId="43" borderId="19" xfId="0" applyFont="1" applyFill="1" applyBorder="1" applyAlignment="1">
      <alignment horizontal="center"/>
    </xf>
    <xf numFmtId="9" fontId="23" fillId="43" borderId="64" xfId="0" applyNumberFormat="1" applyFont="1" applyFill="1" applyBorder="1"/>
    <xf numFmtId="0" fontId="23" fillId="43" borderId="101" xfId="0" applyFont="1" applyFill="1" applyBorder="1" applyAlignment="1">
      <alignment horizontal="center"/>
    </xf>
    <xf numFmtId="9" fontId="23" fillId="43" borderId="21" xfId="0" applyNumberFormat="1" applyFont="1" applyFill="1" applyBorder="1"/>
    <xf numFmtId="1" fontId="23" fillId="43" borderId="71" xfId="0" applyNumberFormat="1" applyFont="1" applyFill="1" applyBorder="1" applyAlignment="1">
      <alignment horizontal="center"/>
    </xf>
    <xf numFmtId="9" fontId="23" fillId="43" borderId="118" xfId="0" applyNumberFormat="1" applyFont="1" applyFill="1" applyBorder="1"/>
    <xf numFmtId="0" fontId="23" fillId="43" borderId="112" xfId="0" applyFont="1" applyFill="1" applyBorder="1" applyAlignment="1">
      <alignment horizontal="center"/>
    </xf>
    <xf numFmtId="9" fontId="23" fillId="43" borderId="112" xfId="0" applyNumberFormat="1" applyFont="1" applyFill="1" applyBorder="1"/>
    <xf numFmtId="17" fontId="3" fillId="0" borderId="0" xfId="0" applyNumberFormat="1" applyFont="1" applyFill="1"/>
    <xf numFmtId="0" fontId="46" fillId="0" borderId="0" xfId="0" quotePrefix="1" applyFont="1" applyFill="1" applyAlignment="1">
      <alignment vertical="center"/>
    </xf>
    <xf numFmtId="0" fontId="0" fillId="0" borderId="0" xfId="0" applyFill="1"/>
    <xf numFmtId="0" fontId="0" fillId="0" borderId="117" xfId="0" applyBorder="1" applyAlignment="1">
      <alignment horizontal="right"/>
    </xf>
    <xf numFmtId="0" fontId="0" fillId="0" borderId="0" xfId="0" applyAlignment="1">
      <alignment horizontal="center"/>
    </xf>
    <xf numFmtId="0" fontId="46" fillId="0" borderId="0" xfId="0" applyFont="1" applyAlignment="1">
      <alignment vertical="center"/>
    </xf>
    <xf numFmtId="0" fontId="49" fillId="0" borderId="0" xfId="0" applyFont="1" applyAlignment="1">
      <alignment vertical="center"/>
    </xf>
    <xf numFmtId="0" fontId="22" fillId="0" borderId="0" xfId="0" applyFont="1" applyFill="1"/>
    <xf numFmtId="0" fontId="23" fillId="0" borderId="0" xfId="0" applyFont="1" applyFill="1" applyAlignment="1">
      <alignment horizontal="left"/>
    </xf>
    <xf numFmtId="14" fontId="23" fillId="24" borderId="11" xfId="0" applyNumberFormat="1" applyFont="1" applyFill="1" applyBorder="1" applyAlignment="1" applyProtection="1">
      <alignment horizontal="center"/>
      <protection locked="0"/>
    </xf>
    <xf numFmtId="14" fontId="23" fillId="33" borderId="11" xfId="0" applyNumberFormat="1" applyFont="1" applyFill="1" applyBorder="1" applyAlignment="1" applyProtection="1">
      <alignment horizontal="center"/>
      <protection locked="0"/>
    </xf>
    <xf numFmtId="0" fontId="22" fillId="25" borderId="11" xfId="0" applyFont="1" applyFill="1" applyBorder="1" applyAlignment="1" applyProtection="1">
      <alignment horizontal="center" wrapText="1"/>
      <protection locked="0"/>
    </xf>
    <xf numFmtId="14" fontId="48" fillId="25" borderId="10" xfId="0" applyNumberFormat="1" applyFont="1" applyFill="1" applyBorder="1" applyAlignment="1" applyProtection="1">
      <alignment vertical="center"/>
      <protection locked="0"/>
    </xf>
    <xf numFmtId="0" fontId="23" fillId="0" borderId="0" xfId="0" applyFont="1" applyAlignment="1" applyProtection="1">
      <alignment horizontal="center"/>
      <protection locked="0"/>
    </xf>
    <xf numFmtId="0" fontId="23" fillId="0" borderId="0" xfId="55" applyFont="1" applyAlignment="1">
      <alignment horizontal="left"/>
    </xf>
    <xf numFmtId="0" fontId="32" fillId="0" borderId="76" xfId="55" applyFont="1" applyBorder="1" applyAlignment="1">
      <alignment vertical="center"/>
    </xf>
    <xf numFmtId="0" fontId="32" fillId="0" borderId="0" xfId="55" applyFont="1" applyAlignment="1">
      <alignment horizontal="left" vertical="center"/>
    </xf>
    <xf numFmtId="0" fontId="32" fillId="0" borderId="0" xfId="55" applyFont="1" applyAlignment="1">
      <alignment vertical="center"/>
    </xf>
    <xf numFmtId="0" fontId="32" fillId="0" borderId="77" xfId="55" applyFont="1" applyBorder="1" applyAlignment="1">
      <alignment vertical="center"/>
    </xf>
    <xf numFmtId="0" fontId="38" fillId="24" borderId="14" xfId="55" applyFont="1" applyFill="1" applyBorder="1" applyAlignment="1">
      <alignment horizontal="center" vertical="center"/>
    </xf>
    <xf numFmtId="0" fontId="32" fillId="25" borderId="10" xfId="55" applyFont="1" applyFill="1" applyBorder="1" applyAlignment="1">
      <alignment horizontal="center" vertical="center" wrapText="1"/>
    </xf>
    <xf numFmtId="0" fontId="38" fillId="0" borderId="0" xfId="55" applyFont="1" applyAlignment="1">
      <alignment horizontal="left" vertical="center"/>
    </xf>
    <xf numFmtId="0" fontId="40" fillId="34" borderId="13" xfId="55" applyFont="1" applyFill="1" applyBorder="1" applyAlignment="1">
      <alignment horizontal="center" vertical="center"/>
    </xf>
    <xf numFmtId="0" fontId="40" fillId="34" borderId="14" xfId="55" applyFont="1" applyFill="1" applyBorder="1" applyAlignment="1">
      <alignment horizontal="center" vertical="center"/>
    </xf>
    <xf numFmtId="14" fontId="40" fillId="34" borderId="14" xfId="55" applyNumberFormat="1" applyFont="1" applyFill="1" applyBorder="1" applyAlignment="1">
      <alignment horizontal="center" vertical="center" wrapText="1"/>
    </xf>
    <xf numFmtId="49" fontId="40" fillId="34" borderId="14" xfId="55" applyNumberFormat="1" applyFont="1" applyFill="1" applyBorder="1" applyAlignment="1">
      <alignment horizontal="center" vertical="center" wrapText="1"/>
    </xf>
    <xf numFmtId="0" fontId="40" fillId="34" borderId="14" xfId="55" applyFont="1" applyFill="1" applyBorder="1" applyAlignment="1">
      <alignment horizontal="center" vertical="center" wrapText="1"/>
    </xf>
    <xf numFmtId="0" fontId="40" fillId="35" borderId="14" xfId="55" applyFont="1" applyFill="1" applyBorder="1" applyAlignment="1">
      <alignment horizontal="center" vertical="center" wrapText="1"/>
    </xf>
    <xf numFmtId="0" fontId="40" fillId="36" borderId="14" xfId="55" applyFont="1" applyFill="1" applyBorder="1" applyAlignment="1">
      <alignment horizontal="center" vertical="center"/>
    </xf>
    <xf numFmtId="0" fontId="40" fillId="30" borderId="14" xfId="55" applyFont="1" applyFill="1" applyBorder="1" applyAlignment="1">
      <alignment horizontal="center" vertical="center" wrapText="1"/>
    </xf>
    <xf numFmtId="0" fontId="40" fillId="28" borderId="53" xfId="55" applyFont="1" applyFill="1" applyBorder="1" applyAlignment="1">
      <alignment horizontal="center" vertical="center" wrapText="1"/>
    </xf>
    <xf numFmtId="0" fontId="40" fillId="34" borderId="53" xfId="55" applyFont="1" applyFill="1" applyBorder="1" applyAlignment="1">
      <alignment horizontal="center" vertical="center" wrapText="1"/>
    </xf>
    <xf numFmtId="0" fontId="40" fillId="36" borderId="53" xfId="55" applyFont="1" applyFill="1" applyBorder="1" applyAlignment="1">
      <alignment horizontal="center" vertical="center" wrapText="1"/>
    </xf>
    <xf numFmtId="0" fontId="40" fillId="28" borderId="61" xfId="55" applyFont="1" applyFill="1" applyBorder="1" applyAlignment="1">
      <alignment horizontal="center" vertical="center" wrapText="1"/>
    </xf>
    <xf numFmtId="0" fontId="40" fillId="34" borderId="112" xfId="55" applyFont="1" applyFill="1" applyBorder="1" applyAlignment="1">
      <alignment horizontal="center" vertical="center" wrapText="1"/>
    </xf>
    <xf numFmtId="0" fontId="39" fillId="0" borderId="0" xfId="55" applyFont="1" applyAlignment="1">
      <alignment horizontal="left" vertical="center"/>
    </xf>
    <xf numFmtId="0" fontId="23" fillId="25" borderId="18" xfId="55" applyFont="1" applyFill="1" applyBorder="1" applyAlignment="1" applyProtection="1">
      <alignment horizontal="center" vertical="center"/>
      <protection locked="0"/>
    </xf>
    <xf numFmtId="0" fontId="23" fillId="25" borderId="10" xfId="55" applyFont="1" applyFill="1" applyBorder="1" applyAlignment="1" applyProtection="1">
      <alignment horizontal="center" vertical="center"/>
      <protection locked="0"/>
    </xf>
    <xf numFmtId="166" fontId="23" fillId="25" borderId="10" xfId="55" applyNumberFormat="1" applyFont="1" applyFill="1" applyBorder="1" applyAlignment="1" applyProtection="1">
      <alignment horizontal="center" vertical="center" wrapText="1"/>
      <protection locked="0"/>
    </xf>
    <xf numFmtId="167" fontId="23" fillId="25" borderId="10" xfId="55" applyNumberFormat="1" applyFont="1" applyFill="1" applyBorder="1" applyAlignment="1" applyProtection="1">
      <alignment horizontal="center" vertical="center" wrapText="1"/>
      <protection locked="0"/>
    </xf>
    <xf numFmtId="0" fontId="23" fillId="25" borderId="11" xfId="55" applyFont="1" applyFill="1" applyBorder="1" applyAlignment="1" applyProtection="1">
      <alignment horizontal="center" vertical="center" wrapText="1"/>
      <protection locked="0"/>
    </xf>
    <xf numFmtId="165" fontId="23" fillId="25" borderId="11" xfId="55" applyNumberFormat="1" applyFont="1" applyFill="1" applyBorder="1" applyAlignment="1" applyProtection="1">
      <alignment horizontal="center" vertical="center" wrapText="1"/>
      <protection locked="0"/>
    </xf>
    <xf numFmtId="0" fontId="23" fillId="25" borderId="10" xfId="55" applyFont="1" applyFill="1" applyBorder="1" applyAlignment="1" applyProtection="1">
      <alignment horizontal="center" vertical="center" wrapText="1"/>
      <protection locked="0"/>
    </xf>
    <xf numFmtId="0" fontId="23" fillId="26" borderId="10" xfId="55" applyFont="1" applyFill="1" applyBorder="1" applyAlignment="1" applyProtection="1">
      <alignment horizontal="center" vertical="center"/>
      <protection locked="0"/>
    </xf>
    <xf numFmtId="0" fontId="23" fillId="26" borderId="11" xfId="55" applyFont="1" applyFill="1" applyBorder="1" applyAlignment="1" applyProtection="1">
      <alignment horizontal="center" vertical="center"/>
      <protection locked="0"/>
    </xf>
    <xf numFmtId="14" fontId="23" fillId="24" borderId="11" xfId="55" applyNumberFormat="1" applyFont="1" applyFill="1" applyBorder="1" applyAlignment="1">
      <alignment horizontal="center"/>
    </xf>
    <xf numFmtId="14" fontId="23" fillId="33" borderId="11" xfId="55" applyNumberFormat="1" applyFont="1" applyFill="1" applyBorder="1" applyAlignment="1">
      <alignment horizontal="center"/>
    </xf>
    <xf numFmtId="166" fontId="23" fillId="33" borderId="11" xfId="55" quotePrefix="1" applyNumberFormat="1" applyFont="1" applyFill="1" applyBorder="1" applyAlignment="1">
      <alignment horizontal="center"/>
    </xf>
    <xf numFmtId="165" fontId="23" fillId="33" borderId="11" xfId="55" quotePrefix="1" applyNumberFormat="1" applyFont="1" applyFill="1" applyBorder="1" applyAlignment="1" applyProtection="1">
      <alignment horizontal="center" vertical="center"/>
      <protection locked="0"/>
    </xf>
    <xf numFmtId="166" fontId="23" fillId="33" borderId="11" xfId="55" quotePrefix="1" applyNumberFormat="1" applyFont="1" applyFill="1" applyBorder="1" applyAlignment="1" applyProtection="1">
      <alignment horizontal="center"/>
      <protection locked="0"/>
    </xf>
    <xf numFmtId="1" fontId="23" fillId="33" borderId="11" xfId="55" applyNumberFormat="1" applyFont="1" applyFill="1" applyBorder="1" applyAlignment="1" applyProtection="1">
      <alignment horizontal="center"/>
      <protection locked="0"/>
    </xf>
    <xf numFmtId="14" fontId="23" fillId="25" borderId="11" xfId="55" applyNumberFormat="1" applyFont="1" applyFill="1" applyBorder="1" applyAlignment="1" applyProtection="1">
      <alignment horizontal="center"/>
      <protection locked="0"/>
    </xf>
    <xf numFmtId="0" fontId="23" fillId="25" borderId="11" xfId="55" applyFont="1" applyFill="1" applyBorder="1" applyAlignment="1">
      <alignment horizontal="center" wrapText="1"/>
    </xf>
    <xf numFmtId="14" fontId="23" fillId="25" borderId="10" xfId="55" applyNumberFormat="1" applyFont="1" applyFill="1" applyBorder="1" applyAlignment="1">
      <alignment horizontal="center" vertical="center"/>
    </xf>
    <xf numFmtId="166" fontId="23" fillId="25" borderId="11" xfId="55" applyNumberFormat="1" applyFont="1" applyFill="1" applyBorder="1" applyAlignment="1" applyProtection="1">
      <alignment horizontal="center"/>
      <protection locked="0"/>
    </xf>
    <xf numFmtId="166" fontId="23" fillId="25" borderId="11" xfId="55" quotePrefix="1" applyNumberFormat="1" applyFont="1" applyFill="1" applyBorder="1" applyAlignment="1" applyProtection="1">
      <alignment horizontal="center"/>
      <protection locked="0"/>
    </xf>
    <xf numFmtId="14" fontId="23" fillId="24" borderId="11" xfId="55" applyNumberFormat="1" applyFont="1" applyFill="1" applyBorder="1" applyAlignment="1" applyProtection="1">
      <alignment horizontal="center"/>
      <protection locked="0"/>
    </xf>
    <xf numFmtId="14" fontId="23" fillId="24" borderId="10" xfId="55" applyNumberFormat="1" applyFont="1" applyFill="1" applyBorder="1" applyAlignment="1" applyProtection="1">
      <alignment horizontal="center"/>
      <protection locked="0"/>
    </xf>
    <xf numFmtId="0" fontId="23" fillId="33" borderId="10" xfId="55" applyFont="1" applyFill="1" applyBorder="1" applyAlignment="1" applyProtection="1">
      <alignment horizontal="center" vertical="center"/>
      <protection locked="0"/>
    </xf>
    <xf numFmtId="0" fontId="23" fillId="25" borderId="11" xfId="55" applyFont="1" applyFill="1" applyBorder="1" applyAlignment="1" applyProtection="1">
      <alignment horizontal="center" vertical="center"/>
      <protection locked="0"/>
    </xf>
    <xf numFmtId="0" fontId="23" fillId="0" borderId="0" xfId="55" applyFont="1" applyAlignment="1">
      <alignment horizontal="center"/>
    </xf>
    <xf numFmtId="0" fontId="23" fillId="25" borderId="10" xfId="55" applyNumberFormat="1" applyFont="1" applyFill="1" applyBorder="1" applyAlignment="1" applyProtection="1">
      <alignment horizontal="center" vertical="center" wrapText="1"/>
      <protection locked="0"/>
    </xf>
    <xf numFmtId="0" fontId="36" fillId="0" borderId="13" xfId="55" applyFont="1" applyBorder="1" applyAlignment="1">
      <alignment horizontal="left"/>
    </xf>
    <xf numFmtId="0" fontId="36" fillId="0" borderId="14" xfId="55" applyFont="1" applyBorder="1" applyAlignment="1">
      <alignment horizontal="center"/>
    </xf>
    <xf numFmtId="0" fontId="36" fillId="0" borderId="14" xfId="55" applyFont="1" applyBorder="1" applyAlignment="1">
      <alignment horizontal="left" wrapText="1"/>
    </xf>
    <xf numFmtId="49" fontId="36" fillId="0" borderId="14" xfId="55" applyNumberFormat="1" applyFont="1" applyBorder="1" applyAlignment="1">
      <alignment horizontal="left" wrapText="1"/>
    </xf>
    <xf numFmtId="0" fontId="36" fillId="0" borderId="72" xfId="55" applyFont="1" applyBorder="1" applyAlignment="1">
      <alignment horizontal="left" wrapText="1"/>
    </xf>
    <xf numFmtId="0" fontId="36" fillId="0" borderId="14" xfId="55" applyFont="1" applyBorder="1" applyAlignment="1">
      <alignment horizontal="left"/>
    </xf>
    <xf numFmtId="0" fontId="37" fillId="0" borderId="14" xfId="55" applyFont="1" applyBorder="1" applyAlignment="1">
      <alignment horizontal="center"/>
    </xf>
    <xf numFmtId="0" fontId="24" fillId="0" borderId="14" xfId="55" applyFont="1" applyBorder="1" applyAlignment="1">
      <alignment horizontal="center"/>
    </xf>
    <xf numFmtId="0" fontId="24" fillId="0" borderId="0" xfId="55" applyFont="1" applyAlignment="1">
      <alignment horizontal="left"/>
    </xf>
    <xf numFmtId="0" fontId="36" fillId="28" borderId="15" xfId="55" applyFont="1" applyFill="1" applyBorder="1" applyAlignment="1">
      <alignment horizontal="left"/>
    </xf>
    <xf numFmtId="0" fontId="36" fillId="28" borderId="16" xfId="55" applyFont="1" applyFill="1" applyBorder="1" applyAlignment="1">
      <alignment horizontal="center"/>
    </xf>
    <xf numFmtId="0" fontId="36" fillId="28" borderId="16" xfId="55" applyFont="1" applyFill="1" applyBorder="1" applyAlignment="1">
      <alignment horizontal="left" wrapText="1"/>
    </xf>
    <xf numFmtId="49" fontId="36" fillId="28" borderId="16" xfId="55" applyNumberFormat="1" applyFont="1" applyFill="1" applyBorder="1" applyAlignment="1">
      <alignment horizontal="left" wrapText="1"/>
    </xf>
    <xf numFmtId="0" fontId="37" fillId="28" borderId="16" xfId="55" applyFont="1" applyFill="1" applyBorder="1" applyAlignment="1">
      <alignment horizontal="center"/>
    </xf>
    <xf numFmtId="0" fontId="36" fillId="30" borderId="16" xfId="55" applyFont="1" applyFill="1" applyBorder="1" applyAlignment="1">
      <alignment horizontal="center"/>
    </xf>
    <xf numFmtId="0" fontId="22" fillId="27" borderId="0" xfId="55" applyFont="1" applyFill="1" applyAlignment="1">
      <alignment horizontal="left"/>
    </xf>
    <xf numFmtId="0" fontId="22" fillId="27" borderId="0" xfId="55" applyFont="1" applyFill="1" applyAlignment="1">
      <alignment horizontal="center"/>
    </xf>
    <xf numFmtId="0" fontId="22" fillId="27" borderId="0" xfId="55" applyFont="1" applyFill="1" applyAlignment="1">
      <alignment horizontal="left" wrapText="1"/>
    </xf>
    <xf numFmtId="0" fontId="22" fillId="0" borderId="0" xfId="55" applyFont="1" applyAlignment="1">
      <alignment horizontal="left"/>
    </xf>
    <xf numFmtId="0" fontId="23" fillId="0" borderId="0" xfId="55" applyFont="1" applyAlignment="1">
      <alignment horizontal="left" wrapText="1"/>
    </xf>
    <xf numFmtId="49" fontId="23" fillId="0" borderId="0" xfId="55" applyNumberFormat="1" applyFont="1" applyAlignment="1">
      <alignment horizontal="left" wrapText="1"/>
    </xf>
    <xf numFmtId="0" fontId="23" fillId="0" borderId="52" xfId="0" applyFont="1" applyBorder="1" applyAlignment="1">
      <alignment horizontal="center"/>
    </xf>
    <xf numFmtId="0" fontId="23" fillId="0" borderId="87" xfId="0" applyFont="1" applyBorder="1" applyAlignment="1">
      <alignment horizontal="center"/>
    </xf>
    <xf numFmtId="0" fontId="23" fillId="0" borderId="33" xfId="0" applyFont="1" applyBorder="1" applyAlignment="1">
      <alignment horizontal="center"/>
    </xf>
    <xf numFmtId="0" fontId="23" fillId="0" borderId="57" xfId="0" applyFont="1" applyBorder="1" applyAlignment="1">
      <alignment horizontal="center"/>
    </xf>
    <xf numFmtId="0" fontId="22" fillId="0" borderId="0" xfId="0" applyFont="1" applyFill="1" applyBorder="1" applyAlignment="1">
      <alignment horizontal="center"/>
    </xf>
    <xf numFmtId="0" fontId="23" fillId="34" borderId="44" xfId="0" applyFont="1" applyFill="1" applyBorder="1" applyAlignment="1">
      <alignment horizontal="center"/>
    </xf>
    <xf numFmtId="0" fontId="23" fillId="34" borderId="89" xfId="0" applyFont="1" applyFill="1" applyBorder="1" applyAlignment="1">
      <alignment horizontal="center"/>
    </xf>
    <xf numFmtId="0" fontId="23" fillId="34" borderId="90" xfId="0" applyFont="1" applyFill="1" applyBorder="1" applyAlignment="1">
      <alignment horizontal="center"/>
    </xf>
    <xf numFmtId="0" fontId="22" fillId="34" borderId="54" xfId="0" applyFont="1" applyFill="1" applyBorder="1" applyAlignment="1">
      <alignment horizontal="center"/>
    </xf>
    <xf numFmtId="0" fontId="22" fillId="34" borderId="91" xfId="0" applyFont="1" applyFill="1" applyBorder="1" applyAlignment="1">
      <alignment horizontal="center"/>
    </xf>
    <xf numFmtId="0" fontId="22" fillId="34" borderId="85" xfId="0" applyFont="1" applyFill="1" applyBorder="1" applyAlignment="1">
      <alignment horizontal="center"/>
    </xf>
    <xf numFmtId="0" fontId="23" fillId="34" borderId="44" xfId="0" applyFont="1" applyFill="1" applyBorder="1" applyAlignment="1">
      <alignment horizontal="center" vertical="center"/>
    </xf>
    <xf numFmtId="0" fontId="23" fillId="34" borderId="90" xfId="0" applyFont="1" applyFill="1" applyBorder="1" applyAlignment="1">
      <alignment horizontal="center" vertical="center"/>
    </xf>
    <xf numFmtId="0" fontId="23" fillId="0" borderId="10" xfId="0" applyFont="1" applyFill="1" applyBorder="1" applyAlignment="1">
      <alignment horizontal="center"/>
    </xf>
    <xf numFmtId="0" fontId="26" fillId="0" borderId="86" xfId="0" applyFont="1" applyBorder="1" applyAlignment="1">
      <alignment horizontal="left"/>
    </xf>
    <xf numFmtId="0" fontId="26" fillId="0" borderId="83" xfId="0" applyFont="1" applyBorder="1" applyAlignment="1">
      <alignment horizontal="left"/>
    </xf>
    <xf numFmtId="0" fontId="26" fillId="0" borderId="84" xfId="0" applyFont="1" applyBorder="1" applyAlignment="1">
      <alignment horizontal="left"/>
    </xf>
    <xf numFmtId="0" fontId="22" fillId="34" borderId="54" xfId="0" applyFont="1" applyFill="1" applyBorder="1" applyAlignment="1">
      <alignment horizontal="center" vertical="center"/>
    </xf>
    <xf numFmtId="0" fontId="22" fillId="34" borderId="85" xfId="0" applyFont="1" applyFill="1" applyBorder="1" applyAlignment="1">
      <alignment horizontal="center" vertical="center"/>
    </xf>
    <xf numFmtId="0" fontId="37" fillId="34" borderId="61" xfId="0" applyFont="1" applyFill="1" applyBorder="1" applyAlignment="1">
      <alignment horizontal="center"/>
    </xf>
    <xf numFmtId="0" fontId="37" fillId="34" borderId="85" xfId="0" applyFont="1" applyFill="1" applyBorder="1" applyAlignment="1">
      <alignment horizontal="center"/>
    </xf>
    <xf numFmtId="0" fontId="23" fillId="44" borderId="109" xfId="0" applyFont="1" applyFill="1" applyBorder="1" applyAlignment="1">
      <alignment horizontal="left"/>
    </xf>
    <xf numFmtId="0" fontId="50" fillId="0" borderId="123" xfId="0" applyFont="1" applyBorder="1" applyAlignment="1">
      <alignment horizontal="center"/>
    </xf>
    <xf numFmtId="0" fontId="50" fillId="0" borderId="0" xfId="0" applyFont="1" applyBorder="1" applyAlignment="1">
      <alignment horizontal="center"/>
    </xf>
    <xf numFmtId="0" fontId="50" fillId="0" borderId="124" xfId="0" applyFont="1" applyBorder="1" applyAlignment="1">
      <alignment horizontal="center"/>
    </xf>
    <xf numFmtId="0" fontId="50" fillId="0" borderId="34" xfId="0" applyFont="1" applyBorder="1" applyAlignment="1">
      <alignment horizontal="center"/>
    </xf>
    <xf numFmtId="0" fontId="23" fillId="0" borderId="112" xfId="0" applyFont="1" applyFill="1" applyBorder="1" applyAlignment="1">
      <alignment horizontal="center"/>
    </xf>
    <xf numFmtId="0" fontId="23" fillId="0" borderId="14" xfId="0" applyFont="1" applyBorder="1" applyAlignment="1">
      <alignment horizontal="center"/>
    </xf>
    <xf numFmtId="9" fontId="22" fillId="29" borderId="10" xfId="54" applyFont="1" applyFill="1" applyBorder="1" applyAlignment="1">
      <alignment horizontal="center"/>
    </xf>
    <xf numFmtId="0" fontId="37" fillId="34" borderId="10" xfId="0" applyFont="1" applyFill="1" applyBorder="1" applyAlignment="1">
      <alignment horizontal="center"/>
    </xf>
    <xf numFmtId="0" fontId="32" fillId="37" borderId="61" xfId="0" applyFont="1" applyFill="1" applyBorder="1" applyAlignment="1">
      <alignment horizontal="center" vertical="center" wrapText="1"/>
    </xf>
    <xf numFmtId="0" fontId="32" fillId="37" borderId="91" xfId="0" applyFont="1" applyFill="1" applyBorder="1" applyAlignment="1">
      <alignment horizontal="center" vertical="center" wrapText="1"/>
    </xf>
    <xf numFmtId="0" fontId="32" fillId="37" borderId="55" xfId="0" applyFont="1" applyFill="1" applyBorder="1" applyAlignment="1">
      <alignment horizontal="center" vertical="center" wrapText="1"/>
    </xf>
    <xf numFmtId="0" fontId="38" fillId="33" borderId="61" xfId="0" applyFont="1" applyFill="1" applyBorder="1" applyAlignment="1">
      <alignment horizontal="center" vertical="center"/>
    </xf>
    <xf numFmtId="0" fontId="38" fillId="33" borderId="91" xfId="0" applyFont="1" applyFill="1" applyBorder="1" applyAlignment="1">
      <alignment horizontal="center" vertical="center"/>
    </xf>
    <xf numFmtId="0" fontId="32" fillId="25" borderId="61" xfId="0" applyFont="1" applyFill="1" applyBorder="1" applyAlignment="1">
      <alignment horizontal="center" vertical="center"/>
    </xf>
    <xf numFmtId="0" fontId="32" fillId="25" borderId="91" xfId="0" applyFont="1" applyFill="1" applyBorder="1" applyAlignment="1">
      <alignment horizontal="center" vertical="center"/>
    </xf>
    <xf numFmtId="0" fontId="32" fillId="25" borderId="55" xfId="0" applyFont="1" applyFill="1" applyBorder="1" applyAlignment="1">
      <alignment horizontal="center" vertical="center"/>
    </xf>
    <xf numFmtId="0" fontId="44" fillId="30" borderId="93" xfId="0" applyFont="1" applyFill="1" applyBorder="1" applyAlignment="1">
      <alignment horizontal="center" vertical="center"/>
    </xf>
    <xf numFmtId="0" fontId="44" fillId="30" borderId="13" xfId="0" applyFont="1" applyFill="1" applyBorder="1" applyAlignment="1">
      <alignment horizontal="center" vertical="center"/>
    </xf>
    <xf numFmtId="0" fontId="44" fillId="30" borderId="94" xfId="0" applyFont="1" applyFill="1" applyBorder="1" applyAlignment="1">
      <alignment horizontal="center" vertical="center" wrapText="1"/>
    </xf>
    <xf numFmtId="0" fontId="44" fillId="30" borderId="14" xfId="0" applyFont="1" applyFill="1" applyBorder="1" applyAlignment="1">
      <alignment horizontal="center" vertical="center" wrapText="1"/>
    </xf>
    <xf numFmtId="0" fontId="37" fillId="40" borderId="70" xfId="0" applyFont="1" applyFill="1" applyBorder="1" applyAlignment="1">
      <alignment horizontal="center" vertical="center" wrapText="1"/>
    </xf>
    <xf numFmtId="0" fontId="37" fillId="40" borderId="48" xfId="0" applyFont="1" applyFill="1" applyBorder="1" applyAlignment="1">
      <alignment horizontal="center" vertical="center" wrapText="1"/>
    </xf>
    <xf numFmtId="0" fontId="25" fillId="0" borderId="54" xfId="0" applyFont="1" applyBorder="1" applyAlignment="1">
      <alignment horizontal="center" vertical="center" wrapText="1"/>
    </xf>
    <xf numFmtId="0" fontId="25" fillId="0" borderId="91" xfId="0" applyFont="1" applyBorder="1" applyAlignment="1">
      <alignment horizontal="center" vertical="center" wrapText="1"/>
    </xf>
    <xf numFmtId="0" fontId="25" fillId="0" borderId="85" xfId="0" applyFont="1" applyBorder="1" applyAlignment="1">
      <alignment horizontal="center" vertical="center" wrapText="1"/>
    </xf>
    <xf numFmtId="0" fontId="23" fillId="44" borderId="0" xfId="0" applyFont="1" applyFill="1" applyAlignment="1">
      <alignment horizontal="left"/>
    </xf>
    <xf numFmtId="0" fontId="23" fillId="0" borderId="0" xfId="0" applyFont="1" applyAlignment="1">
      <alignment horizontal="left"/>
    </xf>
    <xf numFmtId="0" fontId="23" fillId="0" borderId="34" xfId="0" applyFont="1" applyBorder="1" applyAlignment="1">
      <alignment horizontal="left"/>
    </xf>
    <xf numFmtId="0" fontId="22" fillId="42" borderId="66" xfId="0" applyFont="1" applyFill="1" applyBorder="1" applyAlignment="1">
      <alignment horizontal="center"/>
    </xf>
    <xf numFmtId="0" fontId="22" fillId="42" borderId="95" xfId="0" applyFont="1" applyFill="1" applyBorder="1" applyAlignment="1">
      <alignment horizontal="center"/>
    </xf>
    <xf numFmtId="0" fontId="22" fillId="42" borderId="76" xfId="0" applyFont="1" applyFill="1" applyBorder="1" applyAlignment="1">
      <alignment horizontal="center"/>
    </xf>
    <xf numFmtId="0" fontId="38" fillId="41" borderId="14" xfId="0" applyFont="1" applyFill="1" applyBorder="1" applyAlignment="1">
      <alignment horizontal="center" vertical="center" wrapText="1"/>
    </xf>
    <xf numFmtId="0" fontId="32" fillId="33" borderId="14" xfId="0" applyFont="1" applyFill="1" applyBorder="1" applyAlignment="1">
      <alignment horizontal="center" vertical="center" wrapText="1"/>
    </xf>
    <xf numFmtId="0" fontId="32" fillId="33" borderId="42" xfId="0" applyFont="1" applyFill="1" applyBorder="1" applyAlignment="1">
      <alignment horizontal="center" vertical="center" wrapText="1"/>
    </xf>
    <xf numFmtId="0" fontId="23" fillId="29" borderId="63" xfId="0" applyFont="1" applyFill="1" applyBorder="1" applyAlignment="1">
      <alignment horizontal="center"/>
    </xf>
    <xf numFmtId="0" fontId="23" fillId="29" borderId="98" xfId="0" applyFont="1" applyFill="1" applyBorder="1" applyAlignment="1">
      <alignment horizontal="center"/>
    </xf>
    <xf numFmtId="0" fontId="24" fillId="0" borderId="99" xfId="0" applyFont="1" applyBorder="1" applyAlignment="1">
      <alignment horizontal="center" vertical="center"/>
    </xf>
    <xf numFmtId="0" fontId="24" fillId="0" borderId="100" xfId="0" applyFont="1" applyBorder="1" applyAlignment="1">
      <alignment horizontal="center" vertical="center"/>
    </xf>
    <xf numFmtId="0" fontId="24" fillId="0" borderId="32" xfId="0" applyFont="1" applyBorder="1" applyAlignment="1">
      <alignment horizontal="center" vertical="center"/>
    </xf>
    <xf numFmtId="0" fontId="24" fillId="0" borderId="101" xfId="0" applyFont="1" applyBorder="1" applyAlignment="1">
      <alignment horizontal="center" vertical="center"/>
    </xf>
    <xf numFmtId="0" fontId="24" fillId="0" borderId="19" xfId="0" applyFont="1" applyBorder="1" applyAlignment="1">
      <alignment horizontal="center" vertical="center"/>
    </xf>
    <xf numFmtId="0" fontId="24" fillId="0" borderId="45" xfId="0" applyFont="1" applyBorder="1" applyAlignment="1">
      <alignment horizontal="center" vertical="center"/>
    </xf>
    <xf numFmtId="0" fontId="32" fillId="0" borderId="92" xfId="0" applyFont="1" applyBorder="1" applyAlignment="1" applyProtection="1">
      <alignment vertical="center"/>
      <protection locked="0"/>
    </xf>
    <xf numFmtId="0" fontId="32" fillId="0" borderId="76" xfId="0" applyFont="1" applyBorder="1" applyAlignment="1" applyProtection="1">
      <alignment vertical="center"/>
      <protection locked="0"/>
    </xf>
    <xf numFmtId="0" fontId="32" fillId="0" borderId="51" xfId="0" applyFont="1" applyBorder="1" applyAlignment="1" applyProtection="1">
      <alignment vertical="center"/>
      <protection locked="0"/>
    </xf>
    <xf numFmtId="0" fontId="32" fillId="0" borderId="0" xfId="0" applyFont="1" applyAlignment="1" applyProtection="1">
      <alignment vertical="center"/>
      <protection locked="0"/>
    </xf>
    <xf numFmtId="0" fontId="32" fillId="0" borderId="51" xfId="0" applyFont="1" applyFill="1" applyBorder="1" applyAlignment="1" applyProtection="1">
      <alignment vertical="center"/>
      <protection locked="0"/>
    </xf>
    <xf numFmtId="0" fontId="32" fillId="0" borderId="0" xfId="0" applyFont="1" applyFill="1" applyAlignment="1" applyProtection="1">
      <alignment vertical="center"/>
      <protection locked="0"/>
    </xf>
    <xf numFmtId="0" fontId="32" fillId="0" borderId="74" xfId="0" applyFont="1" applyFill="1" applyBorder="1" applyAlignment="1" applyProtection="1">
      <alignment vertical="center"/>
      <protection locked="0"/>
    </xf>
    <xf numFmtId="0" fontId="32" fillId="0" borderId="77" xfId="0" applyFont="1" applyFill="1" applyBorder="1" applyAlignment="1" applyProtection="1">
      <alignment vertical="center"/>
      <protection locked="0"/>
    </xf>
    <xf numFmtId="0" fontId="34" fillId="0" borderId="32" xfId="0" applyFont="1" applyBorder="1" applyAlignment="1">
      <alignment horizontal="center" vertical="center"/>
    </xf>
    <xf numFmtId="0" fontId="34" fillId="0" borderId="0" xfId="0" applyFont="1" applyAlignment="1">
      <alignment horizontal="center" vertical="center"/>
    </xf>
    <xf numFmtId="0" fontId="22" fillId="29" borderId="96" xfId="0" applyFont="1" applyFill="1" applyBorder="1" applyAlignment="1">
      <alignment horizontal="center"/>
    </xf>
    <xf numFmtId="0" fontId="22" fillId="29" borderId="97" xfId="0" applyFont="1" applyFill="1" applyBorder="1" applyAlignment="1">
      <alignment horizontal="center"/>
    </xf>
    <xf numFmtId="0" fontId="22" fillId="29" borderId="122" xfId="0" applyFont="1" applyFill="1" applyBorder="1" applyAlignment="1">
      <alignment horizontal="center"/>
    </xf>
    <xf numFmtId="0" fontId="22" fillId="29" borderId="34" xfId="0" applyFont="1" applyFill="1" applyBorder="1" applyAlignment="1">
      <alignment horizontal="center"/>
    </xf>
    <xf numFmtId="0" fontId="27" fillId="31" borderId="44" xfId="0" applyFont="1" applyFill="1" applyBorder="1" applyAlignment="1">
      <alignment horizontal="center" vertical="center"/>
    </xf>
    <xf numFmtId="0" fontId="27" fillId="31" borderId="89" xfId="0" applyFont="1" applyFill="1" applyBorder="1" applyAlignment="1">
      <alignment horizontal="center" vertical="center"/>
    </xf>
    <xf numFmtId="0" fontId="27" fillId="31" borderId="90" xfId="0" applyFont="1" applyFill="1" applyBorder="1" applyAlignment="1">
      <alignment horizontal="center" vertical="center"/>
    </xf>
    <xf numFmtId="0" fontId="38" fillId="25" borderId="13" xfId="0" applyFont="1" applyFill="1" applyBorder="1" applyAlignment="1">
      <alignment horizontal="center" vertical="center"/>
    </xf>
    <xf numFmtId="0" fontId="38" fillId="25" borderId="14" xfId="0" applyFont="1" applyFill="1" applyBorder="1" applyAlignment="1">
      <alignment horizontal="center" vertical="center"/>
    </xf>
    <xf numFmtId="0" fontId="43" fillId="30" borderId="86" xfId="0" applyFont="1" applyFill="1" applyBorder="1" applyAlignment="1">
      <alignment horizontal="center" vertical="center" wrapText="1"/>
    </xf>
    <xf numFmtId="0" fontId="43" fillId="30" borderId="83" xfId="0" applyFont="1" applyFill="1" applyBorder="1" applyAlignment="1">
      <alignment horizontal="center" vertical="center" wrapText="1"/>
    </xf>
    <xf numFmtId="0" fontId="43" fillId="30" borderId="84" xfId="0" applyFont="1" applyFill="1" applyBorder="1" applyAlignment="1">
      <alignment horizontal="center" vertical="center" wrapText="1"/>
    </xf>
    <xf numFmtId="0" fontId="22" fillId="29" borderId="96" xfId="55" applyFont="1" applyFill="1" applyBorder="1" applyAlignment="1">
      <alignment horizontal="center"/>
    </xf>
    <xf numFmtId="0" fontId="22" fillId="29" borderId="97" xfId="55" applyFont="1" applyFill="1" applyBorder="1" applyAlignment="1">
      <alignment horizontal="center"/>
    </xf>
    <xf numFmtId="0" fontId="22" fillId="29" borderId="122" xfId="55" applyFont="1" applyFill="1" applyBorder="1" applyAlignment="1">
      <alignment horizontal="center"/>
    </xf>
    <xf numFmtId="0" fontId="22" fillId="29" borderId="34" xfId="55" applyFont="1" applyFill="1" applyBorder="1" applyAlignment="1">
      <alignment horizontal="center"/>
    </xf>
    <xf numFmtId="0" fontId="22" fillId="42" borderId="66" xfId="55" applyFont="1" applyFill="1" applyBorder="1" applyAlignment="1">
      <alignment horizontal="center"/>
    </xf>
    <xf numFmtId="0" fontId="22" fillId="42" borderId="95" xfId="55" applyFont="1" applyFill="1" applyBorder="1" applyAlignment="1">
      <alignment horizontal="center"/>
    </xf>
    <xf numFmtId="0" fontId="22" fillId="42" borderId="76" xfId="55" applyFont="1" applyFill="1" applyBorder="1" applyAlignment="1">
      <alignment horizontal="center"/>
    </xf>
    <xf numFmtId="0" fontId="38" fillId="25" borderId="13" xfId="55" applyFont="1" applyFill="1" applyBorder="1" applyAlignment="1">
      <alignment horizontal="center" vertical="center"/>
    </xf>
    <xf numFmtId="0" fontId="38" fillId="25" borderId="14" xfId="55" applyFont="1" applyFill="1" applyBorder="1" applyAlignment="1">
      <alignment horizontal="center" vertical="center"/>
    </xf>
    <xf numFmtId="0" fontId="38" fillId="41" borderId="14" xfId="55" applyFont="1" applyFill="1" applyBorder="1" applyAlignment="1">
      <alignment horizontal="center" vertical="center" wrapText="1"/>
    </xf>
    <xf numFmtId="0" fontId="38" fillId="33" borderId="61" xfId="55" applyFont="1" applyFill="1" applyBorder="1" applyAlignment="1">
      <alignment horizontal="center" vertical="center"/>
    </xf>
    <xf numFmtId="0" fontId="38" fillId="33" borderId="91" xfId="55" applyFont="1" applyFill="1" applyBorder="1" applyAlignment="1">
      <alignment horizontal="center" vertical="center"/>
    </xf>
    <xf numFmtId="0" fontId="32" fillId="25" borderId="61" xfId="55" applyFont="1" applyFill="1" applyBorder="1" applyAlignment="1">
      <alignment horizontal="center" vertical="center"/>
    </xf>
    <xf numFmtId="0" fontId="32" fillId="25" borderId="91" xfId="55" applyFont="1" applyFill="1" applyBorder="1" applyAlignment="1">
      <alignment horizontal="center" vertical="center"/>
    </xf>
    <xf numFmtId="0" fontId="32" fillId="25" borderId="55" xfId="55" applyFont="1" applyFill="1" applyBorder="1" applyAlignment="1">
      <alignment horizontal="center" vertical="center"/>
    </xf>
    <xf numFmtId="0" fontId="32" fillId="37" borderId="61" xfId="55" applyFont="1" applyFill="1" applyBorder="1" applyAlignment="1">
      <alignment horizontal="center" vertical="center" wrapText="1"/>
    </xf>
    <xf numFmtId="0" fontId="32" fillId="37" borderId="91" xfId="55" applyFont="1" applyFill="1" applyBorder="1" applyAlignment="1">
      <alignment horizontal="center" vertical="center" wrapText="1"/>
    </xf>
    <xf numFmtId="0" fontId="32" fillId="37" borderId="55" xfId="55" applyFont="1" applyFill="1" applyBorder="1" applyAlignment="1">
      <alignment horizontal="center" vertical="center" wrapText="1"/>
    </xf>
    <xf numFmtId="0" fontId="32" fillId="33" borderId="14" xfId="55" applyFont="1" applyFill="1" applyBorder="1" applyAlignment="1">
      <alignment horizontal="center" vertical="center" wrapText="1"/>
    </xf>
    <xf numFmtId="0" fontId="32" fillId="33" borderId="42" xfId="55" applyFont="1" applyFill="1" applyBorder="1" applyAlignment="1">
      <alignment horizontal="center" vertical="center" wrapText="1"/>
    </xf>
    <xf numFmtId="0" fontId="23" fillId="0" borderId="0" xfId="55" applyFont="1" applyAlignment="1">
      <alignment horizontal="center"/>
    </xf>
    <xf numFmtId="0" fontId="23" fillId="29" borderId="63" xfId="55" applyFont="1" applyFill="1" applyBorder="1" applyAlignment="1">
      <alignment horizontal="center"/>
    </xf>
    <xf numFmtId="0" fontId="23" fillId="29" borderId="98" xfId="55" applyFont="1" applyFill="1" applyBorder="1" applyAlignment="1">
      <alignment horizontal="center"/>
    </xf>
    <xf numFmtId="0" fontId="32" fillId="0" borderId="92" xfId="55" applyFont="1" applyBorder="1" applyAlignment="1">
      <alignment vertical="center"/>
    </xf>
    <xf numFmtId="0" fontId="32" fillId="0" borderId="76" xfId="55" applyFont="1" applyBorder="1" applyAlignment="1">
      <alignment vertical="center"/>
    </xf>
    <xf numFmtId="0" fontId="24" fillId="0" borderId="99" xfId="55" applyFont="1" applyBorder="1" applyAlignment="1">
      <alignment horizontal="center" vertical="center"/>
    </xf>
    <xf numFmtId="0" fontId="24" fillId="0" borderId="100" xfId="55" applyFont="1" applyBorder="1" applyAlignment="1">
      <alignment horizontal="center" vertical="center"/>
    </xf>
    <xf numFmtId="0" fontId="24" fillId="0" borderId="32" xfId="55" applyFont="1" applyBorder="1" applyAlignment="1">
      <alignment horizontal="center" vertical="center"/>
    </xf>
    <xf numFmtId="0" fontId="24" fillId="0" borderId="101" xfId="55" applyFont="1" applyBorder="1" applyAlignment="1">
      <alignment horizontal="center" vertical="center"/>
    </xf>
    <xf numFmtId="0" fontId="24" fillId="0" borderId="19" xfId="55" applyFont="1" applyBorder="1" applyAlignment="1">
      <alignment horizontal="center" vertical="center"/>
    </xf>
    <xf numFmtId="0" fontId="24" fillId="0" borderId="45" xfId="55" applyFont="1" applyBorder="1" applyAlignment="1">
      <alignment horizontal="center" vertical="center"/>
    </xf>
    <xf numFmtId="0" fontId="34" fillId="0" borderId="32" xfId="55" applyFont="1" applyBorder="1" applyAlignment="1">
      <alignment horizontal="center" vertical="center"/>
    </xf>
    <xf numFmtId="0" fontId="34" fillId="0" borderId="0" xfId="55" applyFont="1" applyAlignment="1">
      <alignment horizontal="center" vertical="center"/>
    </xf>
    <xf numFmtId="0" fontId="32" fillId="0" borderId="51" xfId="55" applyFont="1" applyBorder="1" applyAlignment="1">
      <alignment vertical="center"/>
    </xf>
    <xf numFmtId="0" fontId="32" fillId="0" borderId="0" xfId="55" applyFont="1" applyAlignment="1">
      <alignment vertical="center"/>
    </xf>
    <xf numFmtId="0" fontId="32" fillId="0" borderId="51" xfId="55" applyFont="1" applyFill="1" applyBorder="1" applyAlignment="1">
      <alignment vertical="center"/>
    </xf>
    <xf numFmtId="0" fontId="32" fillId="0" borderId="0" xfId="55" applyFont="1" applyFill="1" applyAlignment="1">
      <alignment vertical="center"/>
    </xf>
    <xf numFmtId="0" fontId="32" fillId="0" borderId="74" xfId="55" applyFont="1" applyFill="1" applyBorder="1" applyAlignment="1">
      <alignment vertical="center"/>
    </xf>
    <xf numFmtId="0" fontId="32" fillId="0" borderId="77" xfId="55" applyFont="1" applyFill="1" applyBorder="1" applyAlignment="1">
      <alignment vertical="center"/>
    </xf>
    <xf numFmtId="0" fontId="23" fillId="0" borderId="0" xfId="0" applyFont="1"/>
    <xf numFmtId="0" fontId="23" fillId="29" borderId="102" xfId="0" applyFont="1" applyFill="1" applyBorder="1" applyAlignment="1"/>
    <xf numFmtId="0" fontId="23" fillId="29" borderId="103" xfId="0" applyFont="1" applyFill="1" applyBorder="1" applyAlignment="1"/>
    <xf numFmtId="0" fontId="23" fillId="38" borderId="104" xfId="0" applyFont="1" applyFill="1" applyBorder="1" applyAlignment="1">
      <alignment horizontal="center"/>
    </xf>
    <xf numFmtId="0" fontId="23" fillId="38" borderId="105" xfId="0" applyFont="1" applyFill="1" applyBorder="1" applyAlignment="1">
      <alignment horizontal="center"/>
    </xf>
    <xf numFmtId="0" fontId="23" fillId="38" borderId="106" xfId="0" applyFont="1" applyFill="1" applyBorder="1" applyAlignment="1">
      <alignment horizontal="center"/>
    </xf>
    <xf numFmtId="0" fontId="22" fillId="38" borderId="86" xfId="0" applyFont="1" applyFill="1" applyBorder="1" applyAlignment="1">
      <alignment horizontal="center"/>
    </xf>
    <xf numFmtId="0" fontId="22" fillId="38" borderId="83" xfId="0" applyFont="1" applyFill="1" applyBorder="1" applyAlignment="1">
      <alignment horizontal="center"/>
    </xf>
    <xf numFmtId="0" fontId="22" fillId="38" borderId="84" xfId="0" applyFont="1" applyFill="1" applyBorder="1" applyAlignment="1">
      <alignment horizontal="center"/>
    </xf>
    <xf numFmtId="0" fontId="22" fillId="29" borderId="86" xfId="0" applyFont="1" applyFill="1" applyBorder="1" applyAlignment="1">
      <alignment horizontal="center" vertical="center"/>
    </xf>
    <xf numFmtId="0" fontId="22" fillId="29" borderId="83" xfId="0" applyFont="1" applyFill="1" applyBorder="1" applyAlignment="1">
      <alignment horizontal="center" vertical="center"/>
    </xf>
    <xf numFmtId="0" fontId="22" fillId="29" borderId="84" xfId="0" applyFont="1" applyFill="1" applyBorder="1" applyAlignment="1">
      <alignment horizontal="center" vertical="center"/>
    </xf>
    <xf numFmtId="0" fontId="23" fillId="34" borderId="96" xfId="0" applyFont="1" applyFill="1" applyBorder="1" applyAlignment="1">
      <alignment horizontal="center"/>
    </xf>
    <xf numFmtId="0" fontId="23" fillId="34" borderId="97" xfId="0" applyFont="1" applyFill="1" applyBorder="1" applyAlignment="1">
      <alignment horizontal="center"/>
    </xf>
    <xf numFmtId="0" fontId="23" fillId="34" borderId="108" xfId="0" applyFont="1" applyFill="1" applyBorder="1" applyAlignment="1">
      <alignment horizontal="center"/>
    </xf>
    <xf numFmtId="0" fontId="23" fillId="44" borderId="0" xfId="0" applyFont="1" applyFill="1"/>
    <xf numFmtId="0" fontId="31" fillId="0" borderId="51" xfId="0" applyFont="1" applyBorder="1" applyAlignment="1">
      <alignment horizontal="center" vertical="center"/>
    </xf>
    <xf numFmtId="0" fontId="31" fillId="0" borderId="0" xfId="0" applyFont="1" applyAlignment="1">
      <alignment horizontal="center" vertical="center"/>
    </xf>
    <xf numFmtId="0" fontId="31" fillId="0" borderId="81" xfId="0" applyFont="1" applyBorder="1" applyAlignment="1">
      <alignment horizontal="center" vertical="center"/>
    </xf>
    <xf numFmtId="0" fontId="23" fillId="34" borderId="86" xfId="0" applyFont="1" applyFill="1" applyBorder="1" applyAlignment="1">
      <alignment horizontal="center" shrinkToFit="1"/>
    </xf>
    <xf numFmtId="0" fontId="23" fillId="34" borderId="83" xfId="0" applyFont="1" applyFill="1" applyBorder="1" applyAlignment="1">
      <alignment horizontal="center" shrinkToFit="1"/>
    </xf>
    <xf numFmtId="0" fontId="24" fillId="0" borderId="104" xfId="0" applyFont="1" applyBorder="1" applyAlignment="1">
      <alignment vertical="center"/>
    </xf>
    <xf numFmtId="0" fontId="24" fillId="0" borderId="105" xfId="0" applyFont="1" applyBorder="1" applyAlignment="1">
      <alignment vertical="center"/>
    </xf>
    <xf numFmtId="0" fontId="24" fillId="0" borderId="106" xfId="0" applyFont="1" applyBorder="1" applyAlignment="1">
      <alignment vertical="center"/>
    </xf>
    <xf numFmtId="0" fontId="24" fillId="0" borderId="102" xfId="0" applyFont="1" applyBorder="1" applyAlignment="1">
      <alignment vertical="center"/>
    </xf>
    <xf numFmtId="0" fontId="24" fillId="0" borderId="103" xfId="0" applyFont="1" applyBorder="1" applyAlignment="1">
      <alignment vertical="center"/>
    </xf>
    <xf numFmtId="0" fontId="24" fillId="0" borderId="107" xfId="0" applyFont="1" applyBorder="1" applyAlignment="1">
      <alignment vertical="center"/>
    </xf>
    <xf numFmtId="0" fontId="23" fillId="34" borderId="33" xfId="0" applyFont="1" applyFill="1" applyBorder="1" applyAlignment="1">
      <alignment horizontal="center"/>
    </xf>
    <xf numFmtId="0" fontId="23" fillId="34" borderId="34" xfId="0" applyFont="1" applyFill="1" applyBorder="1" applyAlignment="1">
      <alignment horizontal="center"/>
    </xf>
    <xf numFmtId="0" fontId="31" fillId="0" borderId="52" xfId="0" applyFont="1" applyBorder="1" applyAlignment="1">
      <alignment vertical="center"/>
    </xf>
    <xf numFmtId="0" fontId="31" fillId="0" borderId="109" xfId="0" applyFont="1" applyBorder="1" applyAlignment="1">
      <alignment vertical="center"/>
    </xf>
    <xf numFmtId="0" fontId="24" fillId="0" borderId="63" xfId="0" applyFont="1" applyBorder="1" applyAlignment="1">
      <alignment vertical="center"/>
    </xf>
    <xf numFmtId="0" fontId="24" fillId="0" borderId="98" xfId="0" applyFont="1" applyBorder="1" applyAlignment="1">
      <alignment vertical="center"/>
    </xf>
    <xf numFmtId="0" fontId="24" fillId="0" borderId="110" xfId="0" applyFont="1" applyBorder="1" applyAlignment="1">
      <alignment vertical="center"/>
    </xf>
    <xf numFmtId="0" fontId="23" fillId="30" borderId="20" xfId="0" applyFont="1" applyFill="1" applyBorder="1" applyAlignment="1">
      <alignment horizontal="center"/>
    </xf>
    <xf numFmtId="0" fontId="23" fillId="30" borderId="46" xfId="0" applyFont="1" applyFill="1" applyBorder="1" applyAlignment="1">
      <alignment horizontal="center"/>
    </xf>
    <xf numFmtId="0" fontId="3" fillId="30" borderId="50" xfId="0" applyFont="1" applyFill="1" applyBorder="1" applyAlignment="1">
      <alignment horizontal="center"/>
    </xf>
    <xf numFmtId="0" fontId="3" fillId="30" borderId="67" xfId="0" applyFont="1" applyFill="1" applyBorder="1" applyAlignment="1">
      <alignment horizontal="center"/>
    </xf>
    <xf numFmtId="0" fontId="3" fillId="30" borderId="78" xfId="0" applyFont="1" applyFill="1" applyBorder="1" applyAlignment="1">
      <alignment horizontal="center"/>
    </xf>
    <xf numFmtId="0" fontId="3" fillId="30" borderId="43" xfId="0" applyFont="1" applyFill="1" applyBorder="1" applyAlignment="1">
      <alignment horizontal="center"/>
    </xf>
    <xf numFmtId="0" fontId="0" fillId="43" borderId="99" xfId="0" applyFill="1" applyBorder="1" applyAlignment="1">
      <alignment horizontal="center" wrapText="1"/>
    </xf>
    <xf numFmtId="0" fontId="0" fillId="43" borderId="100" xfId="0" applyFill="1" applyBorder="1" applyAlignment="1">
      <alignment horizontal="center" wrapText="1"/>
    </xf>
    <xf numFmtId="0" fontId="0" fillId="24" borderId="99" xfId="0" applyFill="1" applyBorder="1" applyAlignment="1">
      <alignment horizontal="center"/>
    </xf>
    <xf numFmtId="0" fontId="0" fillId="24" borderId="100" xfId="0" applyFill="1" applyBorder="1" applyAlignment="1">
      <alignment horizontal="center"/>
    </xf>
    <xf numFmtId="0" fontId="3" fillId="30" borderId="11" xfId="0" applyFont="1" applyFill="1" applyBorder="1" applyAlignment="1">
      <alignment horizontal="center"/>
    </xf>
    <xf numFmtId="0" fontId="3" fillId="30" borderId="19" xfId="0" applyFont="1" applyFill="1" applyBorder="1" applyAlignment="1">
      <alignment horizontal="center"/>
    </xf>
    <xf numFmtId="0" fontId="0" fillId="0" borderId="0" xfId="0" applyAlignment="1">
      <alignment horizontal="center" vertical="center" wrapText="1"/>
    </xf>
    <xf numFmtId="0" fontId="0" fillId="43" borderId="0" xfId="0" applyFill="1" applyAlignment="1">
      <alignment horizontal="center" vertical="center" wrapText="1"/>
    </xf>
    <xf numFmtId="0" fontId="51" fillId="44" borderId="125" xfId="0" applyFont="1" applyFill="1" applyBorder="1"/>
    <xf numFmtId="0" fontId="52" fillId="0" borderId="0" xfId="0" applyFont="1" applyAlignment="1">
      <alignment wrapText="1"/>
    </xf>
    <xf numFmtId="0" fontId="52" fillId="0" borderId="0" xfId="0" applyFont="1" applyAlignment="1">
      <alignment vertical="center" wrapText="1"/>
    </xf>
    <xf numFmtId="0" fontId="52" fillId="0" borderId="0" xfId="0" applyFont="1" applyAlignment="1">
      <alignment horizontal="left" vertical="center" indent="4"/>
    </xf>
    <xf numFmtId="0" fontId="52" fillId="0" borderId="0" xfId="0" applyFont="1" applyAlignment="1">
      <alignment horizontal="left" vertical="center" indent="15"/>
    </xf>
    <xf numFmtId="0" fontId="28" fillId="45" borderId="125" xfId="0" applyFont="1" applyFill="1" applyBorder="1" applyAlignment="1">
      <alignment vertical="center"/>
    </xf>
    <xf numFmtId="0" fontId="28" fillId="45" borderId="0" xfId="0" applyFont="1" applyFill="1" applyAlignment="1">
      <alignment horizontal="left" vertical="center"/>
    </xf>
    <xf numFmtId="0" fontId="53" fillId="0" borderId="0" xfId="0" applyFont="1" applyAlignment="1">
      <alignment vertical="center"/>
    </xf>
    <xf numFmtId="0" fontId="52" fillId="0" borderId="0" xfId="0" applyFont="1" applyAlignment="1">
      <alignment vertical="center"/>
    </xf>
    <xf numFmtId="0" fontId="52" fillId="0" borderId="0" xfId="0" applyFont="1" applyAlignment="1">
      <alignment horizontal="left" vertical="center" wrapText="1" indent="4"/>
    </xf>
    <xf numFmtId="0" fontId="28" fillId="0" borderId="0" xfId="0" applyFont="1" applyAlignment="1">
      <alignment vertical="center"/>
    </xf>
    <xf numFmtId="0" fontId="28" fillId="0" borderId="0" xfId="0" applyFont="1" applyAlignment="1">
      <alignment horizontal="left" vertical="center" indent="4"/>
    </xf>
    <xf numFmtId="0" fontId="28" fillId="0" borderId="0" xfId="0" applyFont="1" applyAlignment="1">
      <alignment vertical="center" wrapText="1"/>
    </xf>
    <xf numFmtId="0" fontId="52" fillId="0" borderId="0" xfId="0" applyFont="1"/>
    <xf numFmtId="0" fontId="54" fillId="45" borderId="0" xfId="0" applyFont="1" applyFill="1" applyAlignment="1">
      <alignment vertical="center"/>
    </xf>
    <xf numFmtId="0" fontId="54" fillId="38" borderId="0" xfId="0" applyFont="1" applyFill="1" applyAlignment="1">
      <alignment vertical="center"/>
    </xf>
  </cellXfs>
  <cellStyles count="56">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2" xfId="28"/>
    <cellStyle name="Comma 3" xfId="29"/>
    <cellStyle name="Comma 4" xfId="30"/>
    <cellStyle name="Currency 2" xfId="31"/>
    <cellStyle name="Currency 3" xfId="32"/>
    <cellStyle name="Explanatory Text 2" xfId="33"/>
    <cellStyle name="Good 2" xfId="34"/>
    <cellStyle name="Heading 1 2" xfId="35"/>
    <cellStyle name="Heading 2 2" xfId="36"/>
    <cellStyle name="Heading 3 2" xfId="37"/>
    <cellStyle name="Heading 4 2" xfId="38"/>
    <cellStyle name="Input 2" xfId="39"/>
    <cellStyle name="Linked Cell 2" xfId="40"/>
    <cellStyle name="Neutral 2" xfId="41"/>
    <cellStyle name="Normal" xfId="0" builtinId="0" customBuiltin="1"/>
    <cellStyle name="Normal 2" xfId="42"/>
    <cellStyle name="Normal 2 2" xfId="43"/>
    <cellStyle name="Normal 2 3" xfId="44"/>
    <cellStyle name="Normal 3" xfId="45"/>
    <cellStyle name="Normal 3 2" xfId="46"/>
    <cellStyle name="Normal 4" xfId="47"/>
    <cellStyle name="Normal 5" xfId="53"/>
    <cellStyle name="Normal 6" xfId="55"/>
    <cellStyle name="Note 2" xfId="48"/>
    <cellStyle name="Output 2" xfId="49"/>
    <cellStyle name="Percent" xfId="54" builtinId="5"/>
    <cellStyle name="Title 2" xfId="50"/>
    <cellStyle name="Total 2" xfId="51"/>
    <cellStyle name="Warning Text 2" xfId="52"/>
  </cellStyles>
  <dxfs count="2">
    <dxf>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CCFF"/>
      <color rgb="FF24B1F0"/>
      <color rgb="FF2FB66A"/>
      <color rgb="FF005695"/>
      <color rgb="FFE9E4F8"/>
      <color rgb="FFD8F1FC"/>
      <color rgb="FFFFECD1"/>
      <color rgb="FF15B46D"/>
      <color rgb="FF7452D2"/>
      <color rgb="FFFF5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6.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5714999</xdr:colOff>
      <xdr:row>0</xdr:row>
      <xdr:rowOff>1251696</xdr:rowOff>
    </xdr:to>
    <xdr:pic>
      <xdr:nvPicPr>
        <xdr:cNvPr id="3" name="Picture 2">
          <a:extLst>
            <a:ext uri="{FF2B5EF4-FFF2-40B4-BE49-F238E27FC236}">
              <a16:creationId xmlns:a16="http://schemas.microsoft.com/office/drawing/2014/main" id="{6B1EC390-260E-1547-97EE-FADFC0FD316E}"/>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Effect>
                    <a14:brightnessContrast bright="20000" contrast="-20000"/>
                  </a14:imgEffect>
                </a14:imgLayer>
              </a14:imgProps>
            </a:ext>
          </a:extLst>
        </a:blip>
        <a:srcRect/>
        <a:stretch/>
      </xdr:blipFill>
      <xdr:spPr>
        <a:xfrm>
          <a:off x="0" y="0"/>
          <a:ext cx="5714999" cy="12516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2921</xdr:colOff>
      <xdr:row>0</xdr:row>
      <xdr:rowOff>33866</xdr:rowOff>
    </xdr:from>
    <xdr:to>
      <xdr:col>1</xdr:col>
      <xdr:colOff>8387969</xdr:colOff>
      <xdr:row>1</xdr:row>
      <xdr:rowOff>913918</xdr:rowOff>
    </xdr:to>
    <xdr:pic>
      <xdr:nvPicPr>
        <xdr:cNvPr id="5" name="Picture 4">
          <a:extLst>
            <a:ext uri="{FF2B5EF4-FFF2-40B4-BE49-F238E27FC236}">
              <a16:creationId xmlns:a16="http://schemas.microsoft.com/office/drawing/2014/main" id="{E7068F9C-44B7-7B4D-AD4C-58BDF5CA3C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83454" y="33866"/>
          <a:ext cx="8385048" cy="1828319"/>
        </a:xfrm>
        <a:prstGeom prst="rect">
          <a:avLst/>
        </a:prstGeom>
      </xdr:spPr>
    </xdr:pic>
    <xdr:clientData/>
  </xdr:twoCellAnchor>
  <xdr:twoCellAnchor editAs="oneCell">
    <xdr:from>
      <xdr:col>1</xdr:col>
      <xdr:colOff>1253066</xdr:colOff>
      <xdr:row>84</xdr:row>
      <xdr:rowOff>812095</xdr:rowOff>
    </xdr:from>
    <xdr:to>
      <xdr:col>1</xdr:col>
      <xdr:colOff>4720166</xdr:colOff>
      <xdr:row>84</xdr:row>
      <xdr:rowOff>1117600</xdr:rowOff>
    </xdr:to>
    <xdr:sp macro="" textlink="">
      <xdr:nvSpPr>
        <xdr:cNvPr id="4" name="Text Box 20">
          <a:extLst>
            <a:ext uri="{FF2B5EF4-FFF2-40B4-BE49-F238E27FC236}">
              <a16:creationId xmlns:a16="http://schemas.microsoft.com/office/drawing/2014/main" id="{D53518C6-22F2-9146-A543-5CBB8888D12A}"/>
            </a:ext>
          </a:extLst>
        </xdr:cNvPr>
        <xdr:cNvSpPr txBox="1"/>
      </xdr:nvSpPr>
      <xdr:spPr>
        <a:xfrm>
          <a:off x="2133599" y="25771828"/>
          <a:ext cx="3467100" cy="305505"/>
        </a:xfrm>
        <a:prstGeom prst="rect">
          <a:avLst/>
        </a:prstGeom>
        <a:noFill/>
        <a:ln>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none" lIns="0" tIns="45720" rIns="91440" bIns="45720" numCol="1" spcCol="0" rtlCol="0" fromWordArt="0" anchor="t" anchorCtr="0" forceAA="0" compatLnSpc="1">
          <a:prstTxWarp prst="textNoShape">
            <a:avLst/>
          </a:prstTxWarp>
          <a:noAutofit/>
        </a:bodyPr>
        <a:lstStyle/>
        <a:p>
          <a:pPr marL="0" marR="0">
            <a:spcBef>
              <a:spcPts val="0"/>
            </a:spcBef>
            <a:spcAft>
              <a:spcPts val="0"/>
            </a:spcAft>
          </a:pPr>
          <a:r>
            <a:rPr lang="en-US" sz="1000">
              <a:solidFill>
                <a:srgbClr val="FFFFFF"/>
              </a:solidFill>
              <a:effectLst/>
              <a:latin typeface="Arial" charset="0"/>
              <a:ea typeface="Droid Sans" charset="0"/>
              <a:cs typeface="Droid Sans" charset="0"/>
            </a:rPr>
            <a:t>SNAP E&amp;T is a program of RI DHS managed by LISC RI</a:t>
          </a:r>
        </a:p>
      </xdr:txBody>
    </xdr:sp>
    <xdr:clientData/>
  </xdr:twoCellAnchor>
  <xdr:twoCellAnchor editAs="oneCell">
    <xdr:from>
      <xdr:col>1</xdr:col>
      <xdr:colOff>135467</xdr:colOff>
      <xdr:row>84</xdr:row>
      <xdr:rowOff>203200</xdr:rowOff>
    </xdr:from>
    <xdr:to>
      <xdr:col>1</xdr:col>
      <xdr:colOff>1041774</xdr:colOff>
      <xdr:row>84</xdr:row>
      <xdr:rowOff>1117600</xdr:rowOff>
    </xdr:to>
    <xdr:pic>
      <xdr:nvPicPr>
        <xdr:cNvPr id="6" name="Picture 5">
          <a:extLst>
            <a:ext uri="{FF2B5EF4-FFF2-40B4-BE49-F238E27FC236}">
              <a16:creationId xmlns:a16="http://schemas.microsoft.com/office/drawing/2014/main" id="{7547AA7F-DD9B-1946-AA72-4947C5FE121F}"/>
            </a:ext>
          </a:extLst>
        </xdr:cNvPr>
        <xdr:cNvPicPr>
          <a:picLocks noChangeAspect="1"/>
        </xdr:cNvPicPr>
      </xdr:nvPicPr>
      <xdr:blipFill>
        <a:blip xmlns:r="http://schemas.openxmlformats.org/officeDocument/2006/relationships" r:embed="rId2"/>
        <a:stretch>
          <a:fillRect/>
        </a:stretch>
      </xdr:blipFill>
      <xdr:spPr>
        <a:xfrm>
          <a:off x="1016000" y="25162933"/>
          <a:ext cx="906307" cy="914400"/>
        </a:xfrm>
        <a:prstGeom prst="rect">
          <a:avLst/>
        </a:prstGeom>
      </xdr:spPr>
    </xdr:pic>
    <xdr:clientData/>
  </xdr:twoCellAnchor>
  <xdr:twoCellAnchor editAs="oneCell">
    <xdr:from>
      <xdr:col>1</xdr:col>
      <xdr:colOff>1253066</xdr:colOff>
      <xdr:row>84</xdr:row>
      <xdr:rowOff>311150</xdr:rowOff>
    </xdr:from>
    <xdr:to>
      <xdr:col>1</xdr:col>
      <xdr:colOff>2167466</xdr:colOff>
      <xdr:row>84</xdr:row>
      <xdr:rowOff>768350</xdr:rowOff>
    </xdr:to>
    <xdr:pic>
      <xdr:nvPicPr>
        <xdr:cNvPr id="7" name="Picture 6">
          <a:extLst>
            <a:ext uri="{FF2B5EF4-FFF2-40B4-BE49-F238E27FC236}">
              <a16:creationId xmlns:a16="http://schemas.microsoft.com/office/drawing/2014/main" id="{75E9D5CC-3ECF-7B4E-89EA-E82C52E9FBA4}"/>
            </a:ext>
          </a:extLst>
        </xdr:cNvPr>
        <xdr:cNvPicPr>
          <a:picLocks noChangeAspect="1"/>
        </xdr:cNvPicPr>
      </xdr:nvPicPr>
      <xdr:blipFill>
        <a:blip xmlns:r="http://schemas.openxmlformats.org/officeDocument/2006/relationships" r:embed="rId3"/>
        <a:stretch>
          <a:fillRect/>
        </a:stretch>
      </xdr:blipFill>
      <xdr:spPr>
        <a:xfrm>
          <a:off x="2133599" y="25270883"/>
          <a:ext cx="914400" cy="45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282574</xdr:colOff>
      <xdr:row>107</xdr:row>
      <xdr:rowOff>0</xdr:rowOff>
    </xdr:from>
    <xdr:to>
      <xdr:col>0</xdr:col>
      <xdr:colOff>2558891</xdr:colOff>
      <xdr:row>113</xdr:row>
      <xdr:rowOff>257175</xdr:rowOff>
    </xdr:to>
    <xdr:sp macro="" textlink="">
      <xdr:nvSpPr>
        <xdr:cNvPr id="4602" name="TextBox 1">
          <a:extLst>
            <a:ext uri="{FF2B5EF4-FFF2-40B4-BE49-F238E27FC236}">
              <a16:creationId xmlns:a16="http://schemas.microsoft.com/office/drawing/2014/main" id="{00000000-0008-0000-0100-0000FA110000}"/>
            </a:ext>
          </a:extLst>
        </xdr:cNvPr>
        <xdr:cNvSpPr txBox="1">
          <a:spLocks noChangeArrowheads="1"/>
        </xdr:cNvSpPr>
      </xdr:nvSpPr>
      <xdr:spPr bwMode="auto">
        <a:xfrm>
          <a:off x="276224" y="31384875"/>
          <a:ext cx="2168525" cy="1876425"/>
        </a:xfrm>
        <a:prstGeom prst="rect">
          <a:avLst/>
        </a:prstGeom>
        <a:solidFill>
          <a:srgbClr val="FFFFFF"/>
        </a:solidFill>
        <a:ln w="25400">
          <a:solidFill>
            <a:srgbClr val="4BACC6"/>
          </a:solidFill>
          <a:miter lim="800000"/>
          <a:headEnd/>
          <a:tailEnd/>
        </a:ln>
        <a:effectLst>
          <a:outerShdw blurRad="50800" dist="38100" dir="2700000" algn="tl" rotWithShape="0">
            <a:srgbClr val="808080">
              <a:alpha val="39998"/>
            </a:srgbClr>
          </a:outerShdw>
        </a:effectLst>
      </xdr:spPr>
      <xdr:txBody>
        <a:bodyPr vertOverflow="clip" wrap="square" lIns="36576" tIns="36576" rIns="0" bIns="0" anchor="t" upright="1"/>
        <a:lstStyle/>
        <a:p>
          <a:pPr algn="l" rtl="0">
            <a:lnSpc>
              <a:spcPts val="1300"/>
            </a:lnSpc>
            <a:defRPr sz="1000"/>
          </a:pPr>
          <a:r>
            <a:rPr lang="en-US" sz="1600" b="1" i="0" u="none" strike="noStrike" baseline="0">
              <a:solidFill>
                <a:srgbClr val="000000"/>
              </a:solidFill>
              <a:latin typeface="Calibri"/>
            </a:rPr>
            <a:t>Use this table to calculate the percent SNAP E&amp;T enrollment in each of your components, and share it with finance for billing purposes at the beginning of each month. </a:t>
          </a:r>
        </a:p>
      </xdr:txBody>
    </xdr:sp>
    <xdr:clientData/>
  </xdr:twoCellAnchor>
  <xdr:twoCellAnchor>
    <xdr:from>
      <xdr:col>0</xdr:col>
      <xdr:colOff>298450</xdr:colOff>
      <xdr:row>115</xdr:row>
      <xdr:rowOff>0</xdr:rowOff>
    </xdr:from>
    <xdr:to>
      <xdr:col>0</xdr:col>
      <xdr:colOff>2558752</xdr:colOff>
      <xdr:row>119</xdr:row>
      <xdr:rowOff>38100</xdr:rowOff>
    </xdr:to>
    <xdr:sp macro="" textlink="">
      <xdr:nvSpPr>
        <xdr:cNvPr id="4603" name="TextBox 4">
          <a:extLst>
            <a:ext uri="{FF2B5EF4-FFF2-40B4-BE49-F238E27FC236}">
              <a16:creationId xmlns:a16="http://schemas.microsoft.com/office/drawing/2014/main" id="{00000000-0008-0000-0100-0000FB110000}"/>
            </a:ext>
          </a:extLst>
        </xdr:cNvPr>
        <xdr:cNvSpPr txBox="1">
          <a:spLocks noChangeArrowheads="1"/>
        </xdr:cNvSpPr>
      </xdr:nvSpPr>
      <xdr:spPr bwMode="auto">
        <a:xfrm>
          <a:off x="285750" y="33543875"/>
          <a:ext cx="2159000" cy="1117600"/>
        </a:xfrm>
        <a:prstGeom prst="rect">
          <a:avLst/>
        </a:prstGeom>
        <a:solidFill>
          <a:srgbClr val="FFFFFF"/>
        </a:solidFill>
        <a:ln w="25400">
          <a:solidFill>
            <a:srgbClr val="4BACC6"/>
          </a:solidFill>
          <a:miter lim="800000"/>
          <a:headEnd/>
          <a:tailEnd/>
        </a:ln>
        <a:effectLst>
          <a:outerShdw blurRad="50800" dist="38100" dir="2700000" algn="tl" rotWithShape="0">
            <a:srgbClr val="808080">
              <a:alpha val="39998"/>
            </a:srgbClr>
          </a:outerShdw>
        </a:effectLst>
      </xdr:spPr>
      <xdr:txBody>
        <a:bodyPr vertOverflow="clip" wrap="square" lIns="27432" tIns="27432" rIns="0" bIns="0" anchor="t" upright="1"/>
        <a:lstStyle/>
        <a:p>
          <a:pPr algn="l" rtl="0">
            <a:lnSpc>
              <a:spcPts val="1500"/>
            </a:lnSpc>
            <a:defRPr sz="1000"/>
          </a:pPr>
          <a:r>
            <a:rPr lang="en-US" sz="1600" b="1" i="0" u="none" strike="noStrike" baseline="0">
              <a:solidFill>
                <a:srgbClr val="000000"/>
              </a:solidFill>
              <a:latin typeface="Calibri"/>
            </a:rPr>
            <a:t>You may bill for clients who were verified as eligible during the month.</a:t>
          </a:r>
        </a:p>
      </xdr:txBody>
    </xdr:sp>
    <xdr:clientData/>
  </xdr:twoCellAnchor>
  <xdr:twoCellAnchor editAs="oneCell">
    <xdr:from>
      <xdr:col>10</xdr:col>
      <xdr:colOff>101600</xdr:colOff>
      <xdr:row>4</xdr:row>
      <xdr:rowOff>495300</xdr:rowOff>
    </xdr:from>
    <xdr:to>
      <xdr:col>10</xdr:col>
      <xdr:colOff>1104900</xdr:colOff>
      <xdr:row>6</xdr:row>
      <xdr:rowOff>228601</xdr:rowOff>
    </xdr:to>
    <xdr:sp macro="" textlink="">
      <xdr:nvSpPr>
        <xdr:cNvPr id="4502" name="Object 406" hidden="1">
          <a:extLst>
            <a:ext uri="{63B3BB69-23CF-44E3-9099-C40C66FF867C}">
              <a14:compatExt xmlns:a14="http://schemas.microsoft.com/office/drawing/2010/main" spid="_x0000_s4502"/>
            </a:ext>
            <a:ext uri="{FF2B5EF4-FFF2-40B4-BE49-F238E27FC236}">
              <a16:creationId xmlns:a16="http://schemas.microsoft.com/office/drawing/2014/main" id="{00000000-0008-0000-0100-00009611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1270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0</xdr:row>
      <xdr:rowOff>21171</xdr:rowOff>
    </xdr:from>
    <xdr:to>
      <xdr:col>3</xdr:col>
      <xdr:colOff>262805</xdr:colOff>
      <xdr:row>1</xdr:row>
      <xdr:rowOff>855898</xdr:rowOff>
    </xdr:to>
    <xdr:pic>
      <xdr:nvPicPr>
        <xdr:cNvPr id="9" name="Picture 8">
          <a:extLst>
            <a:ext uri="{FF2B5EF4-FFF2-40B4-BE49-F238E27FC236}">
              <a16:creationId xmlns:a16="http://schemas.microsoft.com/office/drawing/2014/main" id="{968C09F8-497B-7246-A555-E50B01C565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21171"/>
          <a:ext cx="7349405" cy="1787227"/>
        </a:xfrm>
        <a:prstGeom prst="rect">
          <a:avLst/>
        </a:prstGeom>
      </xdr:spPr>
    </xdr:pic>
    <xdr:clientData/>
  </xdr:twoCellAnchor>
  <xdr:twoCellAnchor editAs="oneCell">
    <xdr:from>
      <xdr:col>10</xdr:col>
      <xdr:colOff>1608667</xdr:colOff>
      <xdr:row>3</xdr:row>
      <xdr:rowOff>371137</xdr:rowOff>
    </xdr:from>
    <xdr:to>
      <xdr:col>10</xdr:col>
      <xdr:colOff>3031067</xdr:colOff>
      <xdr:row>5</xdr:row>
      <xdr:rowOff>587037</xdr:rowOff>
    </xdr:to>
    <xdr:pic>
      <xdr:nvPicPr>
        <xdr:cNvPr id="8" name="Picture 7">
          <a:extLst>
            <a:ext uri="{FF2B5EF4-FFF2-40B4-BE49-F238E27FC236}">
              <a16:creationId xmlns:a16="http://schemas.microsoft.com/office/drawing/2014/main" id="{B8143BC4-4E64-5F46-BB34-04089E100D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332767" y="2390437"/>
          <a:ext cx="1422400" cy="143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2154929</xdr:colOff>
      <xdr:row>4</xdr:row>
      <xdr:rowOff>316171</xdr:rowOff>
    </xdr:from>
    <xdr:to>
      <xdr:col>10</xdr:col>
      <xdr:colOff>1235143</xdr:colOff>
      <xdr:row>5</xdr:row>
      <xdr:rowOff>190501</xdr:rowOff>
    </xdr:to>
    <xdr:pic>
      <xdr:nvPicPr>
        <xdr:cNvPr id="10" name="Picture 9">
          <a:extLst>
            <a:ext uri="{FF2B5EF4-FFF2-40B4-BE49-F238E27FC236}">
              <a16:creationId xmlns:a16="http://schemas.microsoft.com/office/drawing/2014/main" id="{7817B3C9-E33E-D345-9787-15CA34E03F59}"/>
            </a:ext>
          </a:extLst>
        </xdr:cNvPr>
        <xdr:cNvPicPr>
          <a:picLocks noChangeAspect="1"/>
        </xdr:cNvPicPr>
      </xdr:nvPicPr>
      <xdr:blipFill>
        <a:blip xmlns:r="http://schemas.openxmlformats.org/officeDocument/2006/relationships" r:embed="rId3"/>
        <a:stretch>
          <a:fillRect/>
        </a:stretch>
      </xdr:blipFill>
      <xdr:spPr>
        <a:xfrm>
          <a:off x="26259529" y="2945071"/>
          <a:ext cx="2699714" cy="483930"/>
        </a:xfrm>
        <a:prstGeom prst="rect">
          <a:avLst/>
        </a:prstGeom>
      </xdr:spPr>
    </xdr:pic>
    <xdr:clientData/>
  </xdr:twoCellAnchor>
  <xdr:twoCellAnchor editAs="oneCell">
    <xdr:from>
      <xdr:col>0</xdr:col>
      <xdr:colOff>1286932</xdr:colOff>
      <xdr:row>122</xdr:row>
      <xdr:rowOff>778228</xdr:rowOff>
    </xdr:from>
    <xdr:to>
      <xdr:col>1</xdr:col>
      <xdr:colOff>1896532</xdr:colOff>
      <xdr:row>122</xdr:row>
      <xdr:rowOff>1083733</xdr:rowOff>
    </xdr:to>
    <xdr:sp macro="" textlink="">
      <xdr:nvSpPr>
        <xdr:cNvPr id="11" name="Text Box 20">
          <a:extLst>
            <a:ext uri="{FF2B5EF4-FFF2-40B4-BE49-F238E27FC236}">
              <a16:creationId xmlns:a16="http://schemas.microsoft.com/office/drawing/2014/main" id="{BD9E7A04-E2C6-7540-BDDE-B57B035823B8}"/>
            </a:ext>
          </a:extLst>
        </xdr:cNvPr>
        <xdr:cNvSpPr txBox="1"/>
      </xdr:nvSpPr>
      <xdr:spPr>
        <a:xfrm>
          <a:off x="1286932" y="40825561"/>
          <a:ext cx="3467100" cy="305505"/>
        </a:xfrm>
        <a:prstGeom prst="rect">
          <a:avLst/>
        </a:prstGeom>
        <a:noFill/>
        <a:ln>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none" lIns="0" tIns="45720" rIns="91440" bIns="45720" numCol="1" spcCol="0" rtlCol="0" fromWordArt="0" anchor="t" anchorCtr="0" forceAA="0" compatLnSpc="1">
          <a:prstTxWarp prst="textNoShape">
            <a:avLst/>
          </a:prstTxWarp>
          <a:noAutofit/>
        </a:bodyPr>
        <a:lstStyle/>
        <a:p>
          <a:pPr marL="0" marR="0">
            <a:spcBef>
              <a:spcPts val="0"/>
            </a:spcBef>
            <a:spcAft>
              <a:spcPts val="0"/>
            </a:spcAft>
          </a:pPr>
          <a:r>
            <a:rPr lang="en-US" sz="1000">
              <a:solidFill>
                <a:srgbClr val="FFFFFF"/>
              </a:solidFill>
              <a:effectLst/>
              <a:latin typeface="Arial" charset="0"/>
              <a:ea typeface="Droid Sans" charset="0"/>
              <a:cs typeface="Droid Sans" charset="0"/>
            </a:rPr>
            <a:t>SNAP E&amp;T is a program of RI DHS managed by LISC RI</a:t>
          </a:r>
        </a:p>
      </xdr:txBody>
    </xdr:sp>
    <xdr:clientData/>
  </xdr:twoCellAnchor>
  <xdr:twoCellAnchor editAs="oneCell">
    <xdr:from>
      <xdr:col>0</xdr:col>
      <xdr:colOff>169333</xdr:colOff>
      <xdr:row>122</xdr:row>
      <xdr:rowOff>169333</xdr:rowOff>
    </xdr:from>
    <xdr:to>
      <xdr:col>0</xdr:col>
      <xdr:colOff>1075640</xdr:colOff>
      <xdr:row>122</xdr:row>
      <xdr:rowOff>1083733</xdr:rowOff>
    </xdr:to>
    <xdr:pic>
      <xdr:nvPicPr>
        <xdr:cNvPr id="12" name="Picture 11">
          <a:extLst>
            <a:ext uri="{FF2B5EF4-FFF2-40B4-BE49-F238E27FC236}">
              <a16:creationId xmlns:a16="http://schemas.microsoft.com/office/drawing/2014/main" id="{B5C59607-F614-454F-A147-6C5E129CB8DB}"/>
            </a:ext>
          </a:extLst>
        </xdr:cNvPr>
        <xdr:cNvPicPr>
          <a:picLocks noChangeAspect="1"/>
        </xdr:cNvPicPr>
      </xdr:nvPicPr>
      <xdr:blipFill>
        <a:blip xmlns:r="http://schemas.openxmlformats.org/officeDocument/2006/relationships" r:embed="rId4"/>
        <a:stretch>
          <a:fillRect/>
        </a:stretch>
      </xdr:blipFill>
      <xdr:spPr>
        <a:xfrm>
          <a:off x="169333" y="40216666"/>
          <a:ext cx="906307" cy="914400"/>
        </a:xfrm>
        <a:prstGeom prst="rect">
          <a:avLst/>
        </a:prstGeom>
      </xdr:spPr>
    </xdr:pic>
    <xdr:clientData/>
  </xdr:twoCellAnchor>
  <xdr:twoCellAnchor editAs="oneCell">
    <xdr:from>
      <xdr:col>0</xdr:col>
      <xdr:colOff>1286932</xdr:colOff>
      <xdr:row>122</xdr:row>
      <xdr:rowOff>277283</xdr:rowOff>
    </xdr:from>
    <xdr:to>
      <xdr:col>0</xdr:col>
      <xdr:colOff>2201332</xdr:colOff>
      <xdr:row>122</xdr:row>
      <xdr:rowOff>734483</xdr:rowOff>
    </xdr:to>
    <xdr:pic>
      <xdr:nvPicPr>
        <xdr:cNvPr id="13" name="Picture 12">
          <a:extLst>
            <a:ext uri="{FF2B5EF4-FFF2-40B4-BE49-F238E27FC236}">
              <a16:creationId xmlns:a16="http://schemas.microsoft.com/office/drawing/2014/main" id="{F0CF2A42-5FB8-4341-8E44-24425B908F61}"/>
            </a:ext>
          </a:extLst>
        </xdr:cNvPr>
        <xdr:cNvPicPr>
          <a:picLocks noChangeAspect="1"/>
        </xdr:cNvPicPr>
      </xdr:nvPicPr>
      <xdr:blipFill>
        <a:blip xmlns:r="http://schemas.openxmlformats.org/officeDocument/2006/relationships" r:embed="rId5"/>
        <a:stretch>
          <a:fillRect/>
        </a:stretch>
      </xdr:blipFill>
      <xdr:spPr>
        <a:xfrm>
          <a:off x="1286932" y="40324616"/>
          <a:ext cx="914400" cy="457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101600</xdr:colOff>
      <xdr:row>4</xdr:row>
      <xdr:rowOff>495300</xdr:rowOff>
    </xdr:from>
    <xdr:to>
      <xdr:col>10</xdr:col>
      <xdr:colOff>1104900</xdr:colOff>
      <xdr:row>6</xdr:row>
      <xdr:rowOff>228600</xdr:rowOff>
    </xdr:to>
    <xdr:sp macro="" textlink="">
      <xdr:nvSpPr>
        <xdr:cNvPr id="3" name="Object 406" hidden="1">
          <a:extLst>
            <a:ext uri="{63B3BB69-23CF-44E3-9099-C40C66FF867C}">
              <a14:compatExt xmlns:a14="http://schemas.microsoft.com/office/drawing/2010/main" spid="_x0000_s4502"/>
            </a:ext>
            <a:ext uri="{FF2B5EF4-FFF2-40B4-BE49-F238E27FC236}">
              <a16:creationId xmlns:a16="http://schemas.microsoft.com/office/drawing/2014/main" id="{00000000-0008-0000-0100-000096110000}"/>
            </a:ext>
          </a:extLst>
        </xdr:cNvPr>
        <xdr:cNvSpPr/>
      </xdr:nvSpPr>
      <xdr:spPr bwMode="auto">
        <a:xfrm>
          <a:off x="24342725" y="1685925"/>
          <a:ext cx="1003300" cy="9525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1270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9</xdr:col>
      <xdr:colOff>40821</xdr:colOff>
      <xdr:row>3</xdr:row>
      <xdr:rowOff>394608</xdr:rowOff>
    </xdr:from>
    <xdr:to>
      <xdr:col>10</xdr:col>
      <xdr:colOff>3282131</xdr:colOff>
      <xdr:row>6</xdr:row>
      <xdr:rowOff>113549</xdr:rowOff>
    </xdr:to>
    <xdr:pic>
      <xdr:nvPicPr>
        <xdr:cNvPr id="6" name="Picture 5">
          <a:extLst>
            <a:ext uri="{FF2B5EF4-FFF2-40B4-BE49-F238E27FC236}">
              <a16:creationId xmlns:a16="http://schemas.microsoft.com/office/drawing/2014/main" id="{968C09F8-497B-7246-A555-E50B01C565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1118285" y="979715"/>
          <a:ext cx="6398167" cy="1555905"/>
        </a:xfrm>
        <a:prstGeom prst="rect">
          <a:avLst/>
        </a:prstGeom>
      </xdr:spPr>
    </xdr:pic>
    <xdr:clientData/>
  </xdr:twoCellAnchor>
  <xdr:twoCellAnchor editAs="oneCell">
    <xdr:from>
      <xdr:col>11</xdr:col>
      <xdr:colOff>449036</xdr:colOff>
      <xdr:row>4</xdr:row>
      <xdr:rowOff>340178</xdr:rowOff>
    </xdr:from>
    <xdr:to>
      <xdr:col>12</xdr:col>
      <xdr:colOff>1344443</xdr:colOff>
      <xdr:row>5</xdr:row>
      <xdr:rowOff>211787</xdr:rowOff>
    </xdr:to>
    <xdr:pic>
      <xdr:nvPicPr>
        <xdr:cNvPr id="7" name="Picture 6">
          <a:extLst>
            <a:ext uri="{FF2B5EF4-FFF2-40B4-BE49-F238E27FC236}">
              <a16:creationId xmlns:a16="http://schemas.microsoft.com/office/drawing/2014/main" id="{7817B3C9-E33E-D345-9787-15CA34E03F59}"/>
            </a:ext>
          </a:extLst>
        </xdr:cNvPr>
        <xdr:cNvPicPr>
          <a:picLocks noChangeAspect="1"/>
        </xdr:cNvPicPr>
      </xdr:nvPicPr>
      <xdr:blipFill>
        <a:blip xmlns:r="http://schemas.openxmlformats.org/officeDocument/2006/relationships" r:embed="rId2"/>
        <a:stretch>
          <a:fillRect/>
        </a:stretch>
      </xdr:blipFill>
      <xdr:spPr>
        <a:xfrm>
          <a:off x="28153179" y="1537607"/>
          <a:ext cx="2242514" cy="483930"/>
        </a:xfrm>
        <a:prstGeom prst="rect">
          <a:avLst/>
        </a:prstGeom>
      </xdr:spPr>
    </xdr:pic>
    <xdr:clientData/>
  </xdr:twoCellAnchor>
  <xdr:twoCellAnchor editAs="oneCell">
    <xdr:from>
      <xdr:col>13</xdr:col>
      <xdr:colOff>149679</xdr:colOff>
      <xdr:row>3</xdr:row>
      <xdr:rowOff>435429</xdr:rowOff>
    </xdr:from>
    <xdr:to>
      <xdr:col>13</xdr:col>
      <xdr:colOff>1572079</xdr:colOff>
      <xdr:row>6</xdr:row>
      <xdr:rowOff>33565</xdr:rowOff>
    </xdr:to>
    <xdr:pic>
      <xdr:nvPicPr>
        <xdr:cNvPr id="8" name="Picture 7">
          <a:extLst>
            <a:ext uri="{FF2B5EF4-FFF2-40B4-BE49-F238E27FC236}">
              <a16:creationId xmlns:a16="http://schemas.microsoft.com/office/drawing/2014/main" id="{B8143BC4-4E64-5F46-BB34-04089E100DF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765750" y="1020536"/>
          <a:ext cx="1422400" cy="143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26511</xdr:colOff>
      <xdr:row>0</xdr:row>
      <xdr:rowOff>16931</xdr:rowOff>
    </xdr:from>
    <xdr:to>
      <xdr:col>4</xdr:col>
      <xdr:colOff>218034</xdr:colOff>
      <xdr:row>1</xdr:row>
      <xdr:rowOff>897464</xdr:rowOff>
    </xdr:to>
    <xdr:pic>
      <xdr:nvPicPr>
        <xdr:cNvPr id="4" name="Picture 3">
          <a:extLst>
            <a:ext uri="{FF2B5EF4-FFF2-40B4-BE49-F238E27FC236}">
              <a16:creationId xmlns:a16="http://schemas.microsoft.com/office/drawing/2014/main" id="{E9D21558-1B73-EA43-9A58-E02C55F09C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6511" y="16931"/>
          <a:ext cx="8392094" cy="1833033"/>
        </a:xfrm>
        <a:prstGeom prst="rect">
          <a:avLst/>
        </a:prstGeom>
      </xdr:spPr>
    </xdr:pic>
    <xdr:clientData/>
  </xdr:twoCellAnchor>
  <xdr:twoCellAnchor editAs="oneCell">
    <xdr:from>
      <xdr:col>0</xdr:col>
      <xdr:colOff>1228724</xdr:colOff>
      <xdr:row>234</xdr:row>
      <xdr:rowOff>815270</xdr:rowOff>
    </xdr:from>
    <xdr:to>
      <xdr:col>1</xdr:col>
      <xdr:colOff>1965324</xdr:colOff>
      <xdr:row>234</xdr:row>
      <xdr:rowOff>1120775</xdr:rowOff>
    </xdr:to>
    <xdr:sp macro="" textlink="">
      <xdr:nvSpPr>
        <xdr:cNvPr id="3" name="Text Box 20">
          <a:extLst>
            <a:ext uri="{FF2B5EF4-FFF2-40B4-BE49-F238E27FC236}">
              <a16:creationId xmlns:a16="http://schemas.microsoft.com/office/drawing/2014/main" id="{49BAFB94-1911-2542-8636-15AA0654698B}"/>
            </a:ext>
          </a:extLst>
        </xdr:cNvPr>
        <xdr:cNvSpPr txBox="1"/>
      </xdr:nvSpPr>
      <xdr:spPr>
        <a:xfrm>
          <a:off x="1228724" y="80253770"/>
          <a:ext cx="3467100" cy="305505"/>
        </a:xfrm>
        <a:prstGeom prst="rect">
          <a:avLst/>
        </a:prstGeom>
        <a:noFill/>
        <a:ln>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none" lIns="0" tIns="45720" rIns="91440" bIns="45720" numCol="1" spcCol="0" rtlCol="0" fromWordArt="0" anchor="t" anchorCtr="0" forceAA="0" compatLnSpc="1">
          <a:prstTxWarp prst="textNoShape">
            <a:avLst/>
          </a:prstTxWarp>
          <a:noAutofit/>
        </a:bodyPr>
        <a:lstStyle/>
        <a:p>
          <a:pPr marL="0" marR="0">
            <a:spcBef>
              <a:spcPts val="0"/>
            </a:spcBef>
            <a:spcAft>
              <a:spcPts val="0"/>
            </a:spcAft>
          </a:pPr>
          <a:r>
            <a:rPr lang="en-US" sz="1000">
              <a:solidFill>
                <a:srgbClr val="FFFFFF"/>
              </a:solidFill>
              <a:effectLst/>
              <a:latin typeface="Arial" charset="0"/>
              <a:ea typeface="Droid Sans" charset="0"/>
              <a:cs typeface="Droid Sans" charset="0"/>
            </a:rPr>
            <a:t>SNAP E&amp;T is a program of RI DHS managed by LISC RI</a:t>
          </a:r>
        </a:p>
      </xdr:txBody>
    </xdr:sp>
    <xdr:clientData/>
  </xdr:twoCellAnchor>
  <xdr:twoCellAnchor editAs="oneCell">
    <xdr:from>
      <xdr:col>0</xdr:col>
      <xdr:colOff>111125</xdr:colOff>
      <xdr:row>234</xdr:row>
      <xdr:rowOff>206375</xdr:rowOff>
    </xdr:from>
    <xdr:to>
      <xdr:col>0</xdr:col>
      <xdr:colOff>1017432</xdr:colOff>
      <xdr:row>234</xdr:row>
      <xdr:rowOff>1120775</xdr:rowOff>
    </xdr:to>
    <xdr:pic>
      <xdr:nvPicPr>
        <xdr:cNvPr id="5" name="Picture 4">
          <a:extLst>
            <a:ext uri="{FF2B5EF4-FFF2-40B4-BE49-F238E27FC236}">
              <a16:creationId xmlns:a16="http://schemas.microsoft.com/office/drawing/2014/main" id="{384D5901-2AF2-1945-8657-C712CAC4ED83}"/>
            </a:ext>
          </a:extLst>
        </xdr:cNvPr>
        <xdr:cNvPicPr>
          <a:picLocks noChangeAspect="1"/>
        </xdr:cNvPicPr>
      </xdr:nvPicPr>
      <xdr:blipFill>
        <a:blip xmlns:r="http://schemas.openxmlformats.org/officeDocument/2006/relationships" r:embed="rId2"/>
        <a:stretch>
          <a:fillRect/>
        </a:stretch>
      </xdr:blipFill>
      <xdr:spPr>
        <a:xfrm>
          <a:off x="111125" y="79644875"/>
          <a:ext cx="906307" cy="914400"/>
        </a:xfrm>
        <a:prstGeom prst="rect">
          <a:avLst/>
        </a:prstGeom>
      </xdr:spPr>
    </xdr:pic>
    <xdr:clientData/>
  </xdr:twoCellAnchor>
  <xdr:twoCellAnchor editAs="oneCell">
    <xdr:from>
      <xdr:col>0</xdr:col>
      <xdr:colOff>1228724</xdr:colOff>
      <xdr:row>234</xdr:row>
      <xdr:rowOff>314325</xdr:rowOff>
    </xdr:from>
    <xdr:to>
      <xdr:col>0</xdr:col>
      <xdr:colOff>2143124</xdr:colOff>
      <xdr:row>234</xdr:row>
      <xdr:rowOff>771525</xdr:rowOff>
    </xdr:to>
    <xdr:pic>
      <xdr:nvPicPr>
        <xdr:cNvPr id="6" name="Picture 5">
          <a:extLst>
            <a:ext uri="{FF2B5EF4-FFF2-40B4-BE49-F238E27FC236}">
              <a16:creationId xmlns:a16="http://schemas.microsoft.com/office/drawing/2014/main" id="{BAACA6A6-7928-884D-B004-987520B79803}"/>
            </a:ext>
          </a:extLst>
        </xdr:cNvPr>
        <xdr:cNvPicPr>
          <a:picLocks noChangeAspect="1"/>
        </xdr:cNvPicPr>
      </xdr:nvPicPr>
      <xdr:blipFill>
        <a:blip xmlns:r="http://schemas.openxmlformats.org/officeDocument/2006/relationships" r:embed="rId3"/>
        <a:stretch>
          <a:fillRect/>
        </a:stretch>
      </xdr:blipFill>
      <xdr:spPr>
        <a:xfrm>
          <a:off x="1228724" y="79752825"/>
          <a:ext cx="914400" cy="457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Staniszewski/AppData/Local/Microsoft/Windows/Temporary%20Internet%20Files/Content.IE5/MNGBEI64/DLT%20Outcomes%20Re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Users/CStaniszewski/AppData/Local/Microsoft/Windows/Temporary%20Internet%20Files/Content.IE5/MNGBEI64/DLT%20Outcomes%20Repor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Leonardi/AppData/Local/Microsoft/Windows/INetCache/IE/E9UDKR6A/Updated%20Outcomes%20Report%20-%20FF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LT"/>
      <sheetName val="References"/>
    </sheetNames>
    <sheetDataSet>
      <sheetData sheetId="0" refreshError="1"/>
      <sheetData sheetId="1">
        <row r="23">
          <cell r="A23" t="str">
            <v>Voluntary</v>
          </cell>
        </row>
        <row r="24">
          <cell r="A24" t="str">
            <v>Mandatory</v>
          </cell>
        </row>
        <row r="26">
          <cell r="A26" t="str">
            <v>Active</v>
          </cell>
        </row>
        <row r="27">
          <cell r="A27" t="str">
            <v>Exempt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LT"/>
      <sheetName val="References"/>
    </sheetNames>
    <sheetDataSet>
      <sheetData sheetId="0" refreshError="1"/>
      <sheetData sheetId="1">
        <row r="23">
          <cell r="A23" t="str">
            <v>Voluntary</v>
          </cell>
        </row>
        <row r="24">
          <cell r="A24" t="str">
            <v>Mandatory</v>
          </cell>
        </row>
        <row r="26">
          <cell r="A26" t="str">
            <v>Active</v>
          </cell>
        </row>
        <row r="27">
          <cell r="A27" t="str">
            <v>Exempt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Data"/>
      <sheetName val="TOTAL"/>
      <sheetName val="90 Days After Last Service"/>
      <sheetName val="DLT"/>
      <sheetName val="References"/>
      <sheetName val="Component completion references"/>
    </sheetNames>
    <sheetDataSet>
      <sheetData sheetId="0"/>
      <sheetData sheetId="1"/>
      <sheetData sheetId="2"/>
      <sheetData sheetId="3"/>
      <sheetData sheetId="4">
        <row r="1">
          <cell r="A1" t="str">
            <v>Lost Benefits</v>
          </cell>
        </row>
        <row r="2">
          <cell r="A2" t="str">
            <v>Found Employment</v>
          </cell>
          <cell r="D2" t="str">
            <v>BASIC EDUCATION</v>
          </cell>
        </row>
        <row r="3">
          <cell r="A3" t="str">
            <v>Lost Interest</v>
          </cell>
          <cell r="D3" t="str">
            <v>VOCATIONAL EDUCATION &amp; TRAINING</v>
          </cell>
        </row>
        <row r="4">
          <cell r="A4" t="str">
            <v>Personal</v>
          </cell>
          <cell r="D4" t="str">
            <v xml:space="preserve">WORK READINESS </v>
          </cell>
        </row>
        <row r="5">
          <cell r="A5" t="str">
            <v>Other</v>
          </cell>
          <cell r="D5" t="str">
            <v>JOB SEARCH</v>
          </cell>
        </row>
        <row r="6">
          <cell r="D6" t="str">
            <v>JOB SEARCH TRAINING</v>
          </cell>
        </row>
        <row r="7">
          <cell r="D7" t="str">
            <v>JOB RETENTION</v>
          </cell>
        </row>
        <row r="8">
          <cell r="D8" t="str">
            <v>WORK COMPONENT</v>
          </cell>
        </row>
        <row r="9">
          <cell r="A9" t="str">
            <v>Yes</v>
          </cell>
        </row>
        <row r="10">
          <cell r="A10" t="str">
            <v>Unknown</v>
          </cell>
        </row>
        <row r="12">
          <cell r="A12" t="str">
            <v>16-17</v>
          </cell>
        </row>
        <row r="13">
          <cell r="A13" t="str">
            <v>18-35</v>
          </cell>
        </row>
        <row r="14">
          <cell r="A14" t="str">
            <v>36-49</v>
          </cell>
        </row>
        <row r="15">
          <cell r="A15" t="str">
            <v>50-59</v>
          </cell>
        </row>
        <row r="16">
          <cell r="A16" t="str">
            <v>60 or older</v>
          </cell>
        </row>
        <row r="19">
          <cell r="A19" t="str">
            <v>Male</v>
          </cell>
        </row>
        <row r="20">
          <cell r="A20" t="str">
            <v>Female</v>
          </cell>
        </row>
        <row r="21">
          <cell r="A21" t="str">
            <v>Unknown</v>
          </cell>
        </row>
        <row r="23">
          <cell r="A23" t="str">
            <v>Yes</v>
          </cell>
        </row>
        <row r="24">
          <cell r="H24" t="str">
            <v>SERVICE PROVIDER:  Amos House</v>
          </cell>
        </row>
        <row r="25">
          <cell r="A25" t="str">
            <v>Voluntary</v>
          </cell>
          <cell r="H25" t="str">
            <v>SERVICE PROVIDER:  Building Futures</v>
          </cell>
        </row>
        <row r="26">
          <cell r="A26" t="str">
            <v>Mandatory</v>
          </cell>
          <cell r="H26" t="str">
            <v>SERVICE PROVIDER:  Connecting for Children &amp; Families</v>
          </cell>
        </row>
        <row r="27">
          <cell r="H27" t="str">
            <v>SERVICE PROVIDER:  Crossroads RI</v>
          </cell>
        </row>
        <row r="28">
          <cell r="A28" t="str">
            <v>Yes</v>
          </cell>
          <cell r="H28" t="str">
            <v>SERVICE PROVIDER:  Dorcas International Institute of RI</v>
          </cell>
        </row>
        <row r="29">
          <cell r="A29"/>
          <cell r="H29" t="str">
            <v>SERVICE PROVIDER:  East Bay CAP</v>
          </cell>
        </row>
        <row r="30">
          <cell r="H30" t="str">
            <v>SERVICE PROVIDER: Foster Forward</v>
          </cell>
        </row>
        <row r="31">
          <cell r="H31" t="str">
            <v>SERVICE PROVIDER:  Genesis Center</v>
          </cell>
        </row>
        <row r="32">
          <cell r="H32" t="str">
            <v>SERVICE PROVIDER:  ISPN</v>
          </cell>
        </row>
        <row r="33">
          <cell r="H33" t="str">
            <v>SERVICE PROVIDER:  OpenDoors</v>
          </cell>
        </row>
        <row r="34">
          <cell r="H34" t="str">
            <v>SERVICE PROVIDER:  WestBay CAP</v>
          </cell>
        </row>
        <row r="35">
          <cell r="H35" t="str">
            <v>SERVICE PROVIDER:  Year Up</v>
          </cell>
        </row>
        <row r="36">
          <cell r="D36" t="str">
            <v>ESOL</v>
          </cell>
        </row>
        <row r="37">
          <cell r="D37" t="str">
            <v xml:space="preserve">Yes </v>
          </cell>
        </row>
        <row r="38">
          <cell r="D38">
            <v>0</v>
          </cell>
        </row>
        <row r="39">
          <cell r="D39"/>
          <cell r="L39" t="str">
            <v>American Indian or Alaskan Native</v>
          </cell>
        </row>
        <row r="40">
          <cell r="D40"/>
          <cell r="L40" t="str">
            <v>Asian</v>
          </cell>
        </row>
        <row r="41">
          <cell r="D41" t="str">
            <v>HSE/GED/DIPLOMA</v>
          </cell>
          <cell r="L41" t="str">
            <v>Black or African American</v>
          </cell>
        </row>
        <row r="42">
          <cell r="D42" t="str">
            <v xml:space="preserve">Yes </v>
          </cell>
          <cell r="L42" t="str">
            <v>Native Hawaiian or Other Pacific Islander</v>
          </cell>
        </row>
        <row r="43">
          <cell r="D43">
            <v>0</v>
          </cell>
          <cell r="L43" t="str">
            <v>White</v>
          </cell>
        </row>
        <row r="44">
          <cell r="D44"/>
          <cell r="L44" t="str">
            <v>Some other Race</v>
          </cell>
        </row>
        <row r="45">
          <cell r="D45"/>
        </row>
        <row r="47">
          <cell r="D47"/>
          <cell r="L47" t="str">
            <v>Hispanic, or Latino or Spanish Origin</v>
          </cell>
        </row>
        <row r="48">
          <cell r="L48" t="str">
            <v>Not Hispanic or Latino or Spanish Origin</v>
          </cell>
        </row>
        <row r="50">
          <cell r="D50" t="str">
            <v>Yes</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2"/>
  <sheetViews>
    <sheetView tabSelected="1" workbookViewId="0">
      <selection activeCell="A78" sqref="A78"/>
    </sheetView>
  </sheetViews>
  <sheetFormatPr defaultColWidth="8.85546875" defaultRowHeight="12.75" x14ac:dyDescent="0.2"/>
  <cols>
    <col min="1" max="1" width="116.140625" customWidth="1"/>
  </cols>
  <sheetData>
    <row r="1" spans="1:1" ht="105.75" customHeight="1" x14ac:dyDescent="0.2"/>
    <row r="2" spans="1:1" ht="27.95" customHeight="1" x14ac:dyDescent="0.25">
      <c r="A2" s="619" t="s">
        <v>259</v>
      </c>
    </row>
    <row r="3" spans="1:1" x14ac:dyDescent="0.2">
      <c r="A3" s="367"/>
    </row>
    <row r="5" spans="1:1" ht="49.5" x14ac:dyDescent="0.25">
      <c r="A5" s="620" t="s">
        <v>235</v>
      </c>
    </row>
    <row r="7" spans="1:1" ht="99" x14ac:dyDescent="0.2">
      <c r="A7" s="621" t="s">
        <v>260</v>
      </c>
    </row>
    <row r="8" spans="1:1" ht="15" x14ac:dyDescent="0.2">
      <c r="A8" s="369" t="s">
        <v>236</v>
      </c>
    </row>
    <row r="9" spans="1:1" ht="16.5" x14ac:dyDescent="0.2">
      <c r="A9" s="625" t="s">
        <v>268</v>
      </c>
    </row>
    <row r="10" spans="1:1" ht="16.5" x14ac:dyDescent="0.2">
      <c r="A10" s="623" t="s">
        <v>261</v>
      </c>
    </row>
    <row r="11" spans="1:1" ht="16.5" x14ac:dyDescent="0.2">
      <c r="A11" s="623" t="s">
        <v>262</v>
      </c>
    </row>
    <row r="12" spans="1:1" ht="16.5" x14ac:dyDescent="0.2">
      <c r="A12" s="623" t="s">
        <v>263</v>
      </c>
    </row>
    <row r="13" spans="1:1" ht="16.5" x14ac:dyDescent="0.2">
      <c r="A13" s="623" t="s">
        <v>264</v>
      </c>
    </row>
    <row r="14" spans="1:1" ht="16.5" x14ac:dyDescent="0.2">
      <c r="A14" s="623" t="s">
        <v>265</v>
      </c>
    </row>
    <row r="15" spans="1:1" ht="16.5" x14ac:dyDescent="0.2">
      <c r="A15" s="623" t="s">
        <v>266</v>
      </c>
    </row>
    <row r="17" spans="1:1" ht="16.5" x14ac:dyDescent="0.2">
      <c r="A17" s="624" t="s">
        <v>267</v>
      </c>
    </row>
    <row r="18" spans="1:1" ht="16.5" x14ac:dyDescent="0.2">
      <c r="A18" s="626" t="s">
        <v>237</v>
      </c>
    </row>
    <row r="19" spans="1:1" ht="16.5" x14ac:dyDescent="0.2">
      <c r="A19" s="627"/>
    </row>
    <row r="20" spans="1:1" ht="16.5" x14ac:dyDescent="0.2">
      <c r="A20" s="633" t="s">
        <v>238</v>
      </c>
    </row>
    <row r="21" spans="1:1" ht="99" x14ac:dyDescent="0.2">
      <c r="A21" s="621" t="s">
        <v>239</v>
      </c>
    </row>
    <row r="22" spans="1:1" ht="15" x14ac:dyDescent="0.2">
      <c r="A22" s="368"/>
    </row>
    <row r="23" spans="1:1" ht="16.5" x14ac:dyDescent="0.2">
      <c r="A23" s="633" t="s">
        <v>240</v>
      </c>
    </row>
    <row r="24" spans="1:1" ht="33" x14ac:dyDescent="0.2">
      <c r="A24" s="621" t="s">
        <v>241</v>
      </c>
    </row>
    <row r="25" spans="1:1" ht="15" x14ac:dyDescent="0.2">
      <c r="A25" s="368"/>
    </row>
    <row r="26" spans="1:1" ht="16.5" x14ac:dyDescent="0.2">
      <c r="A26" s="634" t="s">
        <v>242</v>
      </c>
    </row>
    <row r="27" spans="1:1" ht="16.5" x14ac:dyDescent="0.2">
      <c r="A27" s="622" t="s">
        <v>269</v>
      </c>
    </row>
    <row r="28" spans="1:1" ht="16.5" x14ac:dyDescent="0.2">
      <c r="A28" s="622" t="s">
        <v>270</v>
      </c>
    </row>
    <row r="29" spans="1:1" ht="16.5" x14ac:dyDescent="0.2">
      <c r="A29" s="622" t="s">
        <v>271</v>
      </c>
    </row>
    <row r="30" spans="1:1" ht="49.5" x14ac:dyDescent="0.2">
      <c r="A30" s="628" t="s">
        <v>272</v>
      </c>
    </row>
    <row r="31" spans="1:1" ht="16.5" x14ac:dyDescent="0.2">
      <c r="A31" s="622" t="s">
        <v>273</v>
      </c>
    </row>
    <row r="32" spans="1:1" ht="16.5" x14ac:dyDescent="0.2">
      <c r="A32" s="622" t="s">
        <v>274</v>
      </c>
    </row>
    <row r="33" spans="1:1" ht="16.5" x14ac:dyDescent="0.2">
      <c r="A33" s="622"/>
    </row>
    <row r="34" spans="1:1" ht="16.5" x14ac:dyDescent="0.2">
      <c r="A34" s="622" t="s">
        <v>275</v>
      </c>
    </row>
    <row r="35" spans="1:1" ht="33" x14ac:dyDescent="0.2">
      <c r="A35" s="628" t="s">
        <v>276</v>
      </c>
    </row>
    <row r="36" spans="1:1" ht="33" x14ac:dyDescent="0.2">
      <c r="A36" s="628" t="s">
        <v>277</v>
      </c>
    </row>
    <row r="37" spans="1:1" ht="49.5" x14ac:dyDescent="0.2">
      <c r="A37" s="628" t="s">
        <v>278</v>
      </c>
    </row>
    <row r="38" spans="1:1" ht="49.5" x14ac:dyDescent="0.2">
      <c r="A38" s="628" t="s">
        <v>279</v>
      </c>
    </row>
    <row r="39" spans="1:1" ht="16.5" x14ac:dyDescent="0.2">
      <c r="A39" s="629"/>
    </row>
    <row r="40" spans="1:1" ht="16.5" x14ac:dyDescent="0.2">
      <c r="A40" s="634" t="s">
        <v>243</v>
      </c>
    </row>
    <row r="41" spans="1:1" ht="16.5" x14ac:dyDescent="0.2">
      <c r="A41" s="622" t="s">
        <v>280</v>
      </c>
    </row>
    <row r="42" spans="1:1" ht="16.5" x14ac:dyDescent="0.2">
      <c r="A42" s="622"/>
    </row>
    <row r="43" spans="1:1" ht="16.5" x14ac:dyDescent="0.2">
      <c r="A43" s="634" t="s">
        <v>244</v>
      </c>
    </row>
    <row r="44" spans="1:1" ht="16.5" x14ac:dyDescent="0.2">
      <c r="A44" s="622" t="s">
        <v>281</v>
      </c>
    </row>
    <row r="45" spans="1:1" ht="16.5" x14ac:dyDescent="0.2">
      <c r="A45" s="630"/>
    </row>
    <row r="46" spans="1:1" ht="16.5" x14ac:dyDescent="0.2">
      <c r="A46" s="634" t="s">
        <v>245</v>
      </c>
    </row>
    <row r="47" spans="1:1" ht="49.5" x14ac:dyDescent="0.2">
      <c r="A47" s="628" t="s">
        <v>282</v>
      </c>
    </row>
    <row r="48" spans="1:1" ht="49.5" x14ac:dyDescent="0.2">
      <c r="A48" s="628" t="s">
        <v>283</v>
      </c>
    </row>
    <row r="49" spans="1:1" ht="16.5" x14ac:dyDescent="0.2">
      <c r="A49" s="622" t="s">
        <v>284</v>
      </c>
    </row>
    <row r="50" spans="1:1" ht="16.5" x14ac:dyDescent="0.2">
      <c r="A50" s="622" t="s">
        <v>285</v>
      </c>
    </row>
    <row r="51" spans="1:1" ht="49.5" x14ac:dyDescent="0.2">
      <c r="A51" s="628" t="s">
        <v>286</v>
      </c>
    </row>
    <row r="52" spans="1:1" ht="49.5" x14ac:dyDescent="0.2">
      <c r="A52" s="628" t="s">
        <v>287</v>
      </c>
    </row>
    <row r="53" spans="1:1" ht="132" x14ac:dyDescent="0.2">
      <c r="A53" s="628" t="s">
        <v>288</v>
      </c>
    </row>
    <row r="54" spans="1:1" ht="49.5" x14ac:dyDescent="0.2">
      <c r="A54" s="628" t="s">
        <v>289</v>
      </c>
    </row>
    <row r="55" spans="1:1" ht="16.5" x14ac:dyDescent="0.2">
      <c r="A55" s="627"/>
    </row>
    <row r="56" spans="1:1" ht="16.5" x14ac:dyDescent="0.2">
      <c r="A56" s="627"/>
    </row>
    <row r="57" spans="1:1" ht="66" x14ac:dyDescent="0.2">
      <c r="A57" s="631" t="s">
        <v>290</v>
      </c>
    </row>
    <row r="58" spans="1:1" ht="16.5" x14ac:dyDescent="0.2">
      <c r="A58" s="629"/>
    </row>
    <row r="59" spans="1:1" ht="16.5" x14ac:dyDescent="0.2">
      <c r="A59" s="634" t="s">
        <v>246</v>
      </c>
    </row>
    <row r="60" spans="1:1" ht="16.5" x14ac:dyDescent="0.2">
      <c r="A60" s="622" t="s">
        <v>291</v>
      </c>
    </row>
    <row r="61" spans="1:1" ht="16.5" x14ac:dyDescent="0.2">
      <c r="A61" s="622" t="s">
        <v>292</v>
      </c>
    </row>
    <row r="62" spans="1:1" ht="16.5" x14ac:dyDescent="0.2">
      <c r="A62" s="622" t="s">
        <v>293</v>
      </c>
    </row>
    <row r="63" spans="1:1" ht="16.5" x14ac:dyDescent="0.2">
      <c r="A63" s="622" t="s">
        <v>294</v>
      </c>
    </row>
    <row r="64" spans="1:1" ht="16.5" x14ac:dyDescent="0.2">
      <c r="A64" s="627"/>
    </row>
    <row r="65" spans="1:1" ht="16.5" x14ac:dyDescent="0.2">
      <c r="A65" s="634" t="s">
        <v>247</v>
      </c>
    </row>
    <row r="66" spans="1:1" ht="16.5" x14ac:dyDescent="0.2">
      <c r="A66" s="622" t="s">
        <v>295</v>
      </c>
    </row>
    <row r="67" spans="1:1" ht="16.5" x14ac:dyDescent="0.2">
      <c r="A67" s="622" t="s">
        <v>296</v>
      </c>
    </row>
    <row r="68" spans="1:1" ht="16.5" x14ac:dyDescent="0.2">
      <c r="A68" s="622" t="s">
        <v>297</v>
      </c>
    </row>
    <row r="69" spans="1:1" ht="16.5" x14ac:dyDescent="0.2">
      <c r="A69" s="629"/>
    </row>
    <row r="70" spans="1:1" ht="16.5" x14ac:dyDescent="0.2">
      <c r="A70" s="634" t="s">
        <v>248</v>
      </c>
    </row>
    <row r="71" spans="1:1" ht="33" x14ac:dyDescent="0.2">
      <c r="A71" s="628" t="s">
        <v>298</v>
      </c>
    </row>
    <row r="72" spans="1:1" ht="16.5" x14ac:dyDescent="0.2">
      <c r="A72" s="629"/>
    </row>
    <row r="73" spans="1:1" ht="16.5" x14ac:dyDescent="0.2">
      <c r="A73" s="634" t="s">
        <v>249</v>
      </c>
    </row>
    <row r="74" spans="1:1" ht="33" x14ac:dyDescent="0.2">
      <c r="A74" s="628" t="s">
        <v>299</v>
      </c>
    </row>
    <row r="75" spans="1:1" ht="16.5" x14ac:dyDescent="0.25">
      <c r="A75" s="632"/>
    </row>
    <row r="76" spans="1:1" ht="16.5" x14ac:dyDescent="0.25">
      <c r="A76" s="632"/>
    </row>
    <row r="77" spans="1:1" ht="16.5" x14ac:dyDescent="0.2">
      <c r="A77" s="629"/>
    </row>
    <row r="78" spans="1:1" ht="16.5" x14ac:dyDescent="0.2">
      <c r="A78" s="633" t="s">
        <v>250</v>
      </c>
    </row>
    <row r="79" spans="1:1" ht="33" x14ac:dyDescent="0.2">
      <c r="A79" s="621" t="s">
        <v>251</v>
      </c>
    </row>
    <row r="80" spans="1:1" ht="33" x14ac:dyDescent="0.2">
      <c r="A80" s="628" t="s">
        <v>300</v>
      </c>
    </row>
    <row r="81" spans="1:1" ht="49.5" x14ac:dyDescent="0.2">
      <c r="A81" s="628" t="s">
        <v>301</v>
      </c>
    </row>
    <row r="82" spans="1:1" ht="16.5" x14ac:dyDescent="0.2">
      <c r="A82" s="627" t="s">
        <v>252</v>
      </c>
    </row>
  </sheetData>
  <pageMargins left="0.7" right="0.7" top="0.75" bottom="0.75" header="0.3" footer="0.3"/>
  <pageSetup orientation="portrait" verticalDpi="0" r:id="rId1"/>
  <customProperties>
    <customPr name="%locator_row%"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J429"/>
  <sheetViews>
    <sheetView topLeftCell="A34" zoomScaleNormal="100" workbookViewId="0">
      <selection activeCell="B49" sqref="B49"/>
    </sheetView>
  </sheetViews>
  <sheetFormatPr defaultColWidth="11.42578125" defaultRowHeight="18" x14ac:dyDescent="0.25"/>
  <cols>
    <col min="1" max="1" width="11.42578125" style="3" customWidth="1"/>
    <col min="2" max="2" width="151.42578125" style="4" bestFit="1" customWidth="1"/>
    <col min="3" max="3" width="13.7109375" style="5" customWidth="1"/>
    <col min="4" max="4" width="13.7109375" style="3" customWidth="1"/>
    <col min="5" max="6" width="14.140625" style="3" customWidth="1"/>
    <col min="7" max="7" width="23.28515625" style="3" customWidth="1"/>
    <col min="8" max="8" width="24.7109375" style="3" customWidth="1"/>
    <col min="9" max="16384" width="11.42578125" style="3"/>
  </cols>
  <sheetData>
    <row r="1" spans="2:7" ht="75" customHeight="1" x14ac:dyDescent="0.25">
      <c r="B1" s="468"/>
      <c r="C1" s="469"/>
      <c r="D1" s="469"/>
    </row>
    <row r="2" spans="2:7" ht="75" customHeight="1" thickBot="1" x14ac:dyDescent="0.3">
      <c r="B2" s="470"/>
      <c r="C2" s="471"/>
      <c r="D2" s="471"/>
    </row>
    <row r="3" spans="2:7" ht="32.1" customHeight="1" x14ac:dyDescent="0.4">
      <c r="B3" s="109" t="s">
        <v>0</v>
      </c>
      <c r="C3" s="446"/>
      <c r="D3" s="447"/>
    </row>
    <row r="4" spans="2:7" ht="29.1" customHeight="1" thickBot="1" x14ac:dyDescent="0.45">
      <c r="B4" s="108" t="s">
        <v>1</v>
      </c>
      <c r="C4" s="448"/>
      <c r="D4" s="449"/>
    </row>
    <row r="5" spans="2:7" ht="9" customHeight="1" thickBot="1" x14ac:dyDescent="0.3">
      <c r="B5" s="451"/>
      <c r="C5" s="452"/>
      <c r="D5" s="453"/>
    </row>
    <row r="6" spans="2:7" ht="21.95" customHeight="1" thickTop="1" thickBot="1" x14ac:dyDescent="0.3">
      <c r="B6" s="345" t="s">
        <v>2</v>
      </c>
      <c r="C6" s="465" t="s">
        <v>3</v>
      </c>
      <c r="D6" s="466"/>
    </row>
    <row r="7" spans="2:7" ht="9" customHeight="1" thickTop="1" thickBot="1" x14ac:dyDescent="0.3">
      <c r="B7" s="454"/>
      <c r="C7" s="455"/>
      <c r="D7" s="456"/>
    </row>
    <row r="8" spans="2:7" ht="21" customHeight="1" thickTop="1" thickBot="1" x14ac:dyDescent="0.3">
      <c r="B8" s="99" t="s">
        <v>4</v>
      </c>
      <c r="C8" s="276">
        <f>TOTAL!B102</f>
        <v>0</v>
      </c>
      <c r="D8" s="100"/>
      <c r="E8" s="285"/>
      <c r="F8" s="285"/>
      <c r="G8" s="285"/>
    </row>
    <row r="9" spans="2:7" ht="21" customHeight="1" thickBot="1" x14ac:dyDescent="0.3">
      <c r="B9" s="74" t="s">
        <v>5</v>
      </c>
      <c r="C9" s="98" t="s">
        <v>6</v>
      </c>
      <c r="D9" s="97" t="s">
        <v>7</v>
      </c>
      <c r="E9" s="285"/>
      <c r="F9" s="285"/>
      <c r="G9" s="285"/>
    </row>
    <row r="10" spans="2:7" ht="21" customHeight="1" x14ac:dyDescent="0.25">
      <c r="B10" s="25" t="s">
        <v>8</v>
      </c>
      <c r="C10" s="275">
        <f>C8</f>
        <v>0</v>
      </c>
      <c r="D10" s="72" t="e">
        <f>C10/TOTAL!B102</f>
        <v>#DIV/0!</v>
      </c>
    </row>
    <row r="11" spans="2:7" ht="21" customHeight="1" thickBot="1" x14ac:dyDescent="0.3">
      <c r="B11" s="86" t="s">
        <v>9</v>
      </c>
      <c r="C11" s="77">
        <f>References!E34</f>
        <v>0</v>
      </c>
      <c r="D11" s="78" t="e">
        <f>C11/TOTAL!B102</f>
        <v>#DIV/0!</v>
      </c>
    </row>
    <row r="12" spans="2:7" ht="21" customHeight="1" thickBot="1" x14ac:dyDescent="0.3">
      <c r="B12" s="25" t="s">
        <v>76</v>
      </c>
      <c r="C12" s="275">
        <f>References!D29</f>
        <v>0</v>
      </c>
      <c r="D12" s="72" t="e">
        <f>C12/TOTAL!B102</f>
        <v>#DIV/0!</v>
      </c>
    </row>
    <row r="13" spans="2:7" ht="21" customHeight="1" thickBot="1" x14ac:dyDescent="0.3">
      <c r="B13" s="87" t="s">
        <v>10</v>
      </c>
      <c r="C13" s="96"/>
      <c r="D13" s="85"/>
    </row>
    <row r="14" spans="2:7" ht="21" customHeight="1" x14ac:dyDescent="0.25">
      <c r="B14" s="25" t="s">
        <v>11</v>
      </c>
      <c r="C14" s="61">
        <f>References!D43</f>
        <v>0</v>
      </c>
      <c r="D14" s="72" t="e">
        <f>C14/TOTAL!B102</f>
        <v>#DIV/0!</v>
      </c>
    </row>
    <row r="15" spans="2:7" ht="21" customHeight="1" x14ac:dyDescent="0.25">
      <c r="B15" s="25" t="s">
        <v>12</v>
      </c>
      <c r="C15" s="61">
        <f>References!E43</f>
        <v>0</v>
      </c>
      <c r="D15" s="72" t="e">
        <f>C15/TOTAL!B102</f>
        <v>#DIV/0!</v>
      </c>
    </row>
    <row r="16" spans="2:7" ht="21" customHeight="1" x14ac:dyDescent="0.25">
      <c r="B16" s="26" t="s">
        <v>13</v>
      </c>
      <c r="C16" s="62">
        <f>References!D38</f>
        <v>0</v>
      </c>
      <c r="D16" s="72" t="e">
        <f>C16/TOTAL!B102</f>
        <v>#DIV/0!</v>
      </c>
    </row>
    <row r="17" spans="1:10" ht="21" customHeight="1" x14ac:dyDescent="0.25">
      <c r="B17" s="26" t="s">
        <v>14</v>
      </c>
      <c r="C17" s="62">
        <f>References!E38</f>
        <v>0</v>
      </c>
      <c r="D17" s="72" t="e">
        <f>C17/TOTAL!B102</f>
        <v>#DIV/0!</v>
      </c>
    </row>
    <row r="18" spans="1:10" ht="21" customHeight="1" x14ac:dyDescent="0.25">
      <c r="B18" s="26" t="s">
        <v>15</v>
      </c>
      <c r="C18" s="62">
        <f>References!E24</f>
        <v>0</v>
      </c>
      <c r="D18" s="72" t="e">
        <f>C18/TOTAL!B102</f>
        <v>#DIV/0!</v>
      </c>
      <c r="G18" s="273"/>
    </row>
    <row r="19" spans="1:10" ht="21" customHeight="1" x14ac:dyDescent="0.25">
      <c r="B19" s="26" t="s">
        <v>16</v>
      </c>
      <c r="C19" s="62">
        <f>References!D24</f>
        <v>0</v>
      </c>
      <c r="D19" s="72" t="e">
        <f>C19/TOTAL!B102</f>
        <v>#DIV/0!</v>
      </c>
    </row>
    <row r="20" spans="1:10" ht="21" customHeight="1" x14ac:dyDescent="0.25">
      <c r="B20" s="26" t="s">
        <v>17</v>
      </c>
      <c r="C20" s="62">
        <f>References!F24</f>
        <v>0</v>
      </c>
      <c r="D20" s="72" t="e">
        <f>C20/TOTAL!B102</f>
        <v>#DIV/0!</v>
      </c>
    </row>
    <row r="21" spans="1:10" ht="21" customHeight="1" x14ac:dyDescent="0.25">
      <c r="B21" s="272" t="s">
        <v>18</v>
      </c>
      <c r="C21" s="62"/>
      <c r="D21" s="73"/>
    </row>
    <row r="22" spans="1:10" ht="21" customHeight="1" x14ac:dyDescent="0.25">
      <c r="B22" s="27" t="s">
        <v>19</v>
      </c>
      <c r="C22" s="62">
        <f>References!E16</f>
        <v>0</v>
      </c>
      <c r="D22" s="72" t="e">
        <f>C22/TOTAL!B102</f>
        <v>#DIV/0!</v>
      </c>
      <c r="G22" s="273"/>
    </row>
    <row r="23" spans="1:10" ht="21" customHeight="1" x14ac:dyDescent="0.25">
      <c r="B23" s="27" t="s">
        <v>20</v>
      </c>
      <c r="C23" s="62">
        <f>References!E17</f>
        <v>0</v>
      </c>
      <c r="D23" s="72" t="e">
        <f>C23/TOTAL!B102</f>
        <v>#DIV/0!</v>
      </c>
    </row>
    <row r="24" spans="1:10" ht="21" customHeight="1" x14ac:dyDescent="0.25">
      <c r="B24" s="27" t="s">
        <v>21</v>
      </c>
      <c r="C24" s="62">
        <f>References!E18</f>
        <v>0</v>
      </c>
      <c r="D24" s="72" t="e">
        <f>C24/TOTAL!B102</f>
        <v>#DIV/0!</v>
      </c>
    </row>
    <row r="25" spans="1:10" ht="21" customHeight="1" x14ac:dyDescent="0.25">
      <c r="B25" s="27" t="s">
        <v>22</v>
      </c>
      <c r="C25" s="62">
        <f>References!E19</f>
        <v>0</v>
      </c>
      <c r="D25" s="72" t="e">
        <f>C25/TOTAL!B102</f>
        <v>#DIV/0!</v>
      </c>
      <c r="E25" s="186"/>
      <c r="F25" s="245"/>
    </row>
    <row r="26" spans="1:10" ht="21" customHeight="1" x14ac:dyDescent="0.25">
      <c r="B26" s="240" t="s">
        <v>23</v>
      </c>
      <c r="C26" s="241">
        <f>References!E20</f>
        <v>0</v>
      </c>
      <c r="D26" s="242" t="e">
        <f>C26/TOTAL!B102</f>
        <v>#DIV/0!</v>
      </c>
      <c r="E26" s="450"/>
      <c r="F26" s="450"/>
    </row>
    <row r="27" spans="1:10" ht="21" customHeight="1" x14ac:dyDescent="0.25">
      <c r="A27" s="187"/>
      <c r="B27" s="271" t="s">
        <v>176</v>
      </c>
      <c r="C27" s="243"/>
      <c r="D27" s="73"/>
      <c r="E27" s="248"/>
      <c r="F27" s="248"/>
    </row>
    <row r="28" spans="1:10" ht="21" customHeight="1" x14ac:dyDescent="0.25">
      <c r="A28" s="187"/>
      <c r="B28" s="244" t="s">
        <v>188</v>
      </c>
      <c r="C28" s="243">
        <f>COUNTIF(TOTAL!H12:H100,"American Indian or Alaskan Native")</f>
        <v>0</v>
      </c>
      <c r="D28" s="242" t="e">
        <f>C28/TOTAL!B102</f>
        <v>#DIV/0!</v>
      </c>
      <c r="E28" s="248"/>
      <c r="F28" s="248"/>
    </row>
    <row r="29" spans="1:10" ht="21" customHeight="1" x14ac:dyDescent="0.25">
      <c r="A29" s="187"/>
      <c r="B29" s="244" t="s">
        <v>178</v>
      </c>
      <c r="C29" s="243">
        <f>COUNTIF(TOTAL!H12:H100,"Asian")</f>
        <v>0</v>
      </c>
      <c r="D29" s="242" t="e">
        <f>C29/TOTAL!B102</f>
        <v>#DIV/0!</v>
      </c>
      <c r="E29" s="248"/>
      <c r="F29" s="248"/>
      <c r="J29" s="273"/>
    </row>
    <row r="30" spans="1:10" ht="21" customHeight="1" x14ac:dyDescent="0.25">
      <c r="A30" s="187"/>
      <c r="B30" s="244" t="s">
        <v>179</v>
      </c>
      <c r="C30" s="243">
        <f>COUNTIF(TOTAL!H12:H100,"Black or African American")</f>
        <v>0</v>
      </c>
      <c r="D30" s="242" t="e">
        <f>C30/TOTAL!B102</f>
        <v>#DIV/0!</v>
      </c>
      <c r="E30" s="248"/>
      <c r="F30" s="248"/>
    </row>
    <row r="31" spans="1:10" ht="21" customHeight="1" x14ac:dyDescent="0.25">
      <c r="A31" s="187"/>
      <c r="B31" s="244" t="s">
        <v>180</v>
      </c>
      <c r="C31" s="243">
        <f>COUNTIF(TOTAL!H12:H100,"Native Hawaiian or Other Pacific Islander")</f>
        <v>0</v>
      </c>
      <c r="D31" s="242" t="e">
        <f>C31/TOTAL!B102</f>
        <v>#DIV/0!</v>
      </c>
      <c r="E31" s="248"/>
      <c r="F31" s="248"/>
    </row>
    <row r="32" spans="1:10" ht="21" customHeight="1" x14ac:dyDescent="0.25">
      <c r="A32" s="187"/>
      <c r="B32" s="244" t="s">
        <v>181</v>
      </c>
      <c r="C32" s="243">
        <f>COUNTIF(TOTAL!H12:H100,"White")</f>
        <v>0</v>
      </c>
      <c r="D32" s="242" t="e">
        <f>C32/TOTAL!B102</f>
        <v>#DIV/0!</v>
      </c>
      <c r="E32" s="248"/>
      <c r="F32" s="248"/>
    </row>
    <row r="33" spans="1:12" ht="21" customHeight="1" x14ac:dyDescent="0.25">
      <c r="A33" s="187"/>
      <c r="B33" s="244" t="s">
        <v>189</v>
      </c>
      <c r="C33" s="243">
        <f>COUNTIF(TOTAL!H12:H100,"Some Other Race")</f>
        <v>0</v>
      </c>
      <c r="D33" s="242" t="e">
        <f>C33/TOTAL!B102</f>
        <v>#DIV/0!</v>
      </c>
      <c r="E33" s="248"/>
      <c r="F33" s="248"/>
    </row>
    <row r="34" spans="1:12" ht="21" customHeight="1" x14ac:dyDescent="0.25">
      <c r="A34" s="187"/>
      <c r="B34" s="271" t="s">
        <v>177</v>
      </c>
      <c r="C34" s="243"/>
      <c r="D34" s="73"/>
      <c r="E34" s="248"/>
      <c r="F34" s="248"/>
    </row>
    <row r="35" spans="1:12" ht="21" customHeight="1" x14ac:dyDescent="0.25">
      <c r="A35" s="187"/>
      <c r="B35" s="244" t="s">
        <v>190</v>
      </c>
      <c r="C35" s="243">
        <f>COUNTIF(TOTAL!I12:I100,"=Hispanic, or Latino or Spanish Origin")</f>
        <v>0</v>
      </c>
      <c r="D35" s="73" t="e">
        <f>C35/TOTAL!B102</f>
        <v>#DIV/0!</v>
      </c>
      <c r="E35" s="248"/>
      <c r="F35" s="248"/>
    </row>
    <row r="36" spans="1:12" ht="21" customHeight="1" x14ac:dyDescent="0.25">
      <c r="A36" s="187"/>
      <c r="B36" s="244" t="s">
        <v>191</v>
      </c>
      <c r="C36" s="243">
        <f>COUNTIF(TOTAL!I12:I100,"Not Hispanic or Latino or Spanish Origin")</f>
        <v>0</v>
      </c>
      <c r="D36" s="73" t="e">
        <f>C36/TOTAL!B102</f>
        <v>#DIV/0!</v>
      </c>
      <c r="E36" s="248"/>
      <c r="F36" s="248"/>
    </row>
    <row r="37" spans="1:12" ht="21" customHeight="1" thickBot="1" x14ac:dyDescent="0.3">
      <c r="B37" s="74" t="s">
        <v>24</v>
      </c>
      <c r="C37" s="75" t="s">
        <v>25</v>
      </c>
      <c r="D37" s="90"/>
      <c r="E37" s="246" t="s">
        <v>26</v>
      </c>
      <c r="F37" s="247" t="s">
        <v>27</v>
      </c>
      <c r="H37" s="474" t="s">
        <v>208</v>
      </c>
      <c r="I37" s="474"/>
      <c r="J37" s="474"/>
      <c r="K37" s="474"/>
      <c r="L37" s="474"/>
    </row>
    <row r="38" spans="1:12" ht="21" customHeight="1" thickBot="1" x14ac:dyDescent="0.3">
      <c r="B38" s="129" t="s">
        <v>28</v>
      </c>
      <c r="C38" s="131"/>
      <c r="D38" s="132"/>
      <c r="E38" s="457"/>
      <c r="F38" s="458"/>
      <c r="H38" s="293" t="s">
        <v>78</v>
      </c>
      <c r="I38" s="475" t="s">
        <v>209</v>
      </c>
      <c r="J38" s="475"/>
      <c r="K38" s="475"/>
      <c r="L38" s="294" t="s">
        <v>7</v>
      </c>
    </row>
    <row r="39" spans="1:12" ht="21" customHeight="1" thickTop="1" x14ac:dyDescent="0.25">
      <c r="B39" s="79" t="s">
        <v>29</v>
      </c>
      <c r="C39" s="28">
        <f>References!I16</f>
        <v>0</v>
      </c>
      <c r="D39" s="72" t="e">
        <f>C39/TOTAL!B102</f>
        <v>#DIV/0!</v>
      </c>
      <c r="E39" s="102"/>
      <c r="F39" s="83" t="e">
        <f>C39/E39</f>
        <v>#DIV/0!</v>
      </c>
      <c r="H39" s="286" t="s">
        <v>195</v>
      </c>
      <c r="I39" s="459">
        <f>COUNTIFS(TOTAL!X12:X101,"&gt;0", TOTAL!N12:N101,"Amos *",TOTAL!AE12:AE101,"Yes")</f>
        <v>0</v>
      </c>
      <c r="J39" s="459"/>
      <c r="K39" s="459"/>
      <c r="L39" s="159" t="e">
        <f>I39/TOTAL!AE102</f>
        <v>#DIV/0!</v>
      </c>
    </row>
    <row r="40" spans="1:12" ht="21" customHeight="1" x14ac:dyDescent="0.25">
      <c r="B40" s="27" t="s">
        <v>30</v>
      </c>
      <c r="C40" s="270">
        <f>References!I17</f>
        <v>0</v>
      </c>
      <c r="D40" s="73" t="e">
        <f>C40/TOTAL!B102</f>
        <v>#DIV/0!</v>
      </c>
      <c r="E40" s="103"/>
      <c r="F40" s="261" t="e">
        <f>C40/E40</f>
        <v>#DIV/0!</v>
      </c>
      <c r="G40" s="285"/>
      <c r="H40" s="286" t="s">
        <v>194</v>
      </c>
      <c r="I40" s="459">
        <f>COUNTIFS(TOTAL!X13:X102,"&gt;0", TOTAL!N13:N102,"Building Futures",TOTAL!AE13:AE102,"Yes")</f>
        <v>0</v>
      </c>
      <c r="J40" s="459"/>
      <c r="K40" s="459"/>
      <c r="L40" s="159" t="e">
        <f>I40/TOTAL!AE102</f>
        <v>#DIV/0!</v>
      </c>
    </row>
    <row r="41" spans="1:12" ht="21" customHeight="1" thickBot="1" x14ac:dyDescent="0.3">
      <c r="B41" s="236" t="s">
        <v>32</v>
      </c>
      <c r="C41" s="270">
        <f>References!I18</f>
        <v>0</v>
      </c>
      <c r="D41" s="72" t="e">
        <f>C41/TOTAL!B102</f>
        <v>#DIV/0!</v>
      </c>
      <c r="E41" s="102"/>
      <c r="F41" s="252" t="e">
        <f>C41/E41</f>
        <v>#DIV/0!</v>
      </c>
      <c r="G41" s="285"/>
      <c r="H41" s="286" t="s">
        <v>210</v>
      </c>
      <c r="I41" s="459">
        <f>COUNTIFS(TOTAL!X14:X103,"&gt;0", TOTAL!N14:N103,"Connecting for Children &amp; Families",TOTAL!AE14:AE103,"Yes")</f>
        <v>0</v>
      </c>
      <c r="J41" s="459"/>
      <c r="K41" s="459"/>
      <c r="L41" s="159" t="e">
        <f>I41/TOTAL!AE102</f>
        <v>#DIV/0!</v>
      </c>
    </row>
    <row r="42" spans="1:12" ht="21" customHeight="1" thickTop="1" thickBot="1" x14ac:dyDescent="0.3">
      <c r="B42" s="130" t="s">
        <v>31</v>
      </c>
      <c r="C42" s="133"/>
      <c r="D42" s="134"/>
      <c r="E42" s="463"/>
      <c r="F42" s="464"/>
      <c r="G42" s="285"/>
      <c r="H42" s="286" t="s">
        <v>211</v>
      </c>
      <c r="I42" s="459">
        <f>COUNTIFS(TOTAL!X15:X104,"&gt;0", TOTAL!N15:N104,"Crossroads RI",TOTAL!AE15:AE104,"Yes")</f>
        <v>0</v>
      </c>
      <c r="J42" s="459"/>
      <c r="K42" s="459"/>
      <c r="L42" s="159" t="e">
        <f>I42/TOTAL!AE102</f>
        <v>#DIV/0!</v>
      </c>
    </row>
    <row r="43" spans="1:12" ht="21" customHeight="1" thickTop="1" x14ac:dyDescent="0.25">
      <c r="B43" s="237" t="s">
        <v>33</v>
      </c>
      <c r="C43" s="28">
        <f>References!I19</f>
        <v>0</v>
      </c>
      <c r="D43" s="72" t="e">
        <f>C43/TOTAL!B102</f>
        <v>#DIV/0!</v>
      </c>
      <c r="E43" s="103"/>
      <c r="F43" s="252" t="e">
        <f t="shared" ref="F43:F45" si="0">C43/E43</f>
        <v>#DIV/0!</v>
      </c>
      <c r="G43" s="285"/>
      <c r="H43" s="286" t="s">
        <v>212</v>
      </c>
      <c r="I43" s="459">
        <f>COUNTIFS(TOTAL!X16:X105,"&gt;0", TOTAL!N16:N105,"Dorcas International Institute of Rhode Island",TOTAL!AE16:AE105,"Yes")</f>
        <v>0</v>
      </c>
      <c r="J43" s="459"/>
      <c r="K43" s="459"/>
      <c r="L43" s="159" t="e">
        <f>I43/TOTAL!AE102</f>
        <v>#DIV/0!</v>
      </c>
    </row>
    <row r="44" spans="1:12" ht="21" customHeight="1" x14ac:dyDescent="0.25">
      <c r="B44" s="237" t="s">
        <v>34</v>
      </c>
      <c r="C44" s="277">
        <f>References!I20</f>
        <v>0</v>
      </c>
      <c r="D44" s="72" t="e">
        <f>C44/TOTAL!B102</f>
        <v>#DIV/0!</v>
      </c>
      <c r="E44" s="103"/>
      <c r="F44" s="252" t="e">
        <f t="shared" si="0"/>
        <v>#DIV/0!</v>
      </c>
      <c r="G44" s="285"/>
      <c r="H44" s="51" t="s">
        <v>198</v>
      </c>
      <c r="I44" s="459">
        <f>COUNTIFS(TOTAL!X17:X106,"&gt;0", TOTAL!N17:N106,"Foster Forward",TOTAL!AE17:AE106,"Yes")</f>
        <v>0</v>
      </c>
      <c r="J44" s="459"/>
      <c r="K44" s="459"/>
      <c r="L44" s="159" t="e">
        <f>I44/TOTAL!AE102</f>
        <v>#DIV/0!</v>
      </c>
    </row>
    <row r="45" spans="1:12" ht="21.75" customHeight="1" thickBot="1" x14ac:dyDescent="0.3">
      <c r="B45" s="76" t="s">
        <v>35</v>
      </c>
      <c r="C45" s="327">
        <f>References!I21</f>
        <v>0</v>
      </c>
      <c r="D45" s="78" t="e">
        <f>C45/TOTAL!B102</f>
        <v>#DIV/0!</v>
      </c>
      <c r="E45" s="104"/>
      <c r="F45" s="252" t="e">
        <f t="shared" si="0"/>
        <v>#DIV/0!</v>
      </c>
      <c r="G45" s="285"/>
      <c r="H45" s="51" t="s">
        <v>196</v>
      </c>
      <c r="I45" s="459">
        <f>COUNTIFS(TOTAL!X18:X107,"&gt;0", TOTAL!N18:N107,"Genesis Center",TOTAL!AE18:AE107,"Yes")</f>
        <v>0</v>
      </c>
      <c r="J45" s="459"/>
      <c r="K45" s="459"/>
      <c r="L45" s="159" t="e">
        <f>I45/TOTAL!AE102</f>
        <v>#DIV/0!</v>
      </c>
    </row>
    <row r="46" spans="1:12" ht="21.75" customHeight="1" thickBot="1" x14ac:dyDescent="0.3">
      <c r="B46" s="232" t="s">
        <v>172</v>
      </c>
      <c r="C46" s="250"/>
      <c r="D46" s="251"/>
      <c r="E46" s="304"/>
      <c r="F46" s="304"/>
      <c r="H46" s="51" t="s">
        <v>197</v>
      </c>
      <c r="I46" s="459">
        <f>COUNTIFS(TOTAL!X19:X108,"&gt;0", TOTAL!N19:N108,"OpenDoors",TOTAL!AE19:AE108,"Yes")</f>
        <v>0</v>
      </c>
      <c r="J46" s="459"/>
      <c r="K46" s="459"/>
      <c r="L46" s="159" t="e">
        <f>I46/TOTAL!AE102</f>
        <v>#DIV/0!</v>
      </c>
    </row>
    <row r="47" spans="1:12" ht="21.75" customHeight="1" thickBot="1" x14ac:dyDescent="0.3">
      <c r="B47" s="231" t="s">
        <v>173</v>
      </c>
      <c r="C47" s="278">
        <f>COUNTIF(TOTAL!Q12:Q100, "Work Component")</f>
        <v>0</v>
      </c>
      <c r="D47" s="249" t="e">
        <f>C47/TOTAL!B102</f>
        <v>#DIV/0!</v>
      </c>
      <c r="E47" s="104"/>
      <c r="F47" s="306" t="e">
        <f t="shared" ref="F47" si="1">C47/E47</f>
        <v>#DIV/0!</v>
      </c>
      <c r="H47" s="51" t="s">
        <v>216</v>
      </c>
      <c r="I47" s="459">
        <f>COUNTIFS(TOTAL!X20:X109,"&gt;0", TOTAL!N20:N109,"Providence Public Library",TOTAL!AE20:AE109,"Yes")</f>
        <v>0</v>
      </c>
      <c r="J47" s="459"/>
      <c r="K47" s="459"/>
      <c r="L47" s="159" t="e">
        <f>I47/TOTAL!AE102</f>
        <v>#DIV/0!</v>
      </c>
    </row>
    <row r="48" spans="1:12" ht="21" customHeight="1" thickBot="1" x14ac:dyDescent="0.3">
      <c r="B48" s="87" t="s">
        <v>36</v>
      </c>
      <c r="C48" s="88"/>
      <c r="D48" s="85"/>
      <c r="E48" s="305"/>
      <c r="F48" s="305"/>
      <c r="H48" s="51" t="s">
        <v>213</v>
      </c>
      <c r="I48" s="459">
        <f>COUNTIFS(TOTAL!X21:X110,"&gt;0", TOTAL!N21:N110,"RIRAL",TOTAL!AE21:AE110,"Yes")</f>
        <v>0</v>
      </c>
      <c r="J48" s="459"/>
      <c r="K48" s="459"/>
      <c r="L48" s="159" t="e">
        <f>I48/TOTAL!AE102</f>
        <v>#DIV/0!</v>
      </c>
    </row>
    <row r="49" spans="1:12" ht="21" customHeight="1" x14ac:dyDescent="0.25">
      <c r="B49" s="297" t="s">
        <v>37</v>
      </c>
      <c r="C49" s="298">
        <f>COUNTIFS( TOTAL!Z12:Z100, "*", TOTAL!Q12:Q100, "Basic Education")</f>
        <v>0</v>
      </c>
      <c r="D49" s="290" t="e">
        <f>C49/C39</f>
        <v>#DIV/0!</v>
      </c>
      <c r="E49" s="93"/>
      <c r="F49" s="266"/>
      <c r="H49" s="51" t="s">
        <v>214</v>
      </c>
      <c r="I49" s="459">
        <f>COUNTIFS(TOTAL!X22:X111,"&gt;0", TOTAL!N22:N111,"Westerly Education Center",TOTAL!AE22:AE111,"Yes")</f>
        <v>0</v>
      </c>
      <c r="J49" s="459"/>
      <c r="K49" s="459"/>
      <c r="L49" s="159" t="e">
        <f>I49/TOTAL!AE102</f>
        <v>#DIV/0!</v>
      </c>
    </row>
    <row r="50" spans="1:12" ht="40.5" customHeight="1" x14ac:dyDescent="0.25">
      <c r="B50" s="330" t="s">
        <v>217</v>
      </c>
      <c r="C50" s="301">
        <f>COUNTIFS(TOTAL!Q12:Q100, "Vocational Education &amp; Training", TOTAL!Z12:Z100, "*")</f>
        <v>0</v>
      </c>
      <c r="D50" s="310" t="e">
        <f>C50/C40</f>
        <v>#DIV/0!</v>
      </c>
      <c r="E50" s="93"/>
      <c r="F50" s="266"/>
      <c r="H50" s="51" t="s">
        <v>215</v>
      </c>
      <c r="I50" s="459">
        <f>COUNTIFS(TOTAL!X23:X112,"&gt;0", TOTAL!N23:N112,"Westbay CAP",TOTAL!AE23:AE112,"Yes")</f>
        <v>0</v>
      </c>
      <c r="J50" s="459"/>
      <c r="K50" s="459"/>
      <c r="L50" s="159" t="e">
        <f>I50/TOTAL!AE102</f>
        <v>#DIV/0!</v>
      </c>
    </row>
    <row r="51" spans="1:12" ht="21" customHeight="1" thickBot="1" x14ac:dyDescent="0.3">
      <c r="A51" s="187"/>
      <c r="B51" s="26" t="s">
        <v>38</v>
      </c>
      <c r="C51" s="314">
        <f>COUNTIFS(TOTAL!Q12:Q100, "Basic Education", TOTAL!AA12:AA100, "&gt;0")</f>
        <v>0</v>
      </c>
      <c r="D51" s="315" t="e">
        <f>C51/C39</f>
        <v>#DIV/0!</v>
      </c>
      <c r="H51" s="287" t="s">
        <v>199</v>
      </c>
      <c r="I51" s="472">
        <f>COUNTIFS(TOTAL!X24:X113,"&gt;0", TOTAL!N24:N113,"Year Up",TOTAL!AE24:AE113,"Yes")</f>
        <v>0</v>
      </c>
      <c r="J51" s="472"/>
      <c r="K51" s="472"/>
      <c r="L51" s="159" t="e">
        <f>I51/TOTAL!AE102</f>
        <v>#DIV/0!</v>
      </c>
    </row>
    <row r="52" spans="1:12" ht="21" customHeight="1" thickTop="1" thickBot="1" x14ac:dyDescent="0.3">
      <c r="A52" s="187"/>
      <c r="B52" s="346" t="s">
        <v>223</v>
      </c>
      <c r="C52" s="355">
        <f>SUM(COUNTIFS(TOTAL!Q12:Q101,"Basic Education",TOTAL!AE12:AE101,"&gt;0"))</f>
        <v>0</v>
      </c>
      <c r="D52" s="356" t="e">
        <f>C52/C39</f>
        <v>#DIV/0!</v>
      </c>
      <c r="E52" s="93"/>
      <c r="F52" s="266"/>
      <c r="H52" s="288" t="s">
        <v>163</v>
      </c>
      <c r="I52" s="473">
        <f>SUM(I39:K51)</f>
        <v>0</v>
      </c>
      <c r="J52" s="473"/>
      <c r="K52" s="473"/>
      <c r="L52" s="159" t="e">
        <f>I52/TOTAL!AE102</f>
        <v>#DIV/0!</v>
      </c>
    </row>
    <row r="53" spans="1:12" ht="38.25" customHeight="1" thickTop="1" x14ac:dyDescent="0.25">
      <c r="B53" s="303" t="s">
        <v>175</v>
      </c>
      <c r="C53" s="354">
        <f>COUNTIFS(TOTAL!Q12:Q100, "Vocational Education &amp; Training", TOTAL!AB12:AB100,"*")</f>
        <v>0</v>
      </c>
      <c r="D53" s="310" t="e">
        <f>C53/C40</f>
        <v>#DIV/0!</v>
      </c>
      <c r="E53" s="93"/>
      <c r="F53" s="94"/>
    </row>
    <row r="54" spans="1:12" ht="21" customHeight="1" x14ac:dyDescent="0.25">
      <c r="A54" s="187"/>
      <c r="B54" s="347" t="s">
        <v>174</v>
      </c>
      <c r="C54" s="357">
        <f>SUM(COUNTIFS(TOTAL!$Q$12:$Q$100,"Vocational Education &amp; Training",TOTAL!$Y$12:$Y$100,"Yes",TOTAL!$AE$12:$AE$100,"&gt;0"))</f>
        <v>0</v>
      </c>
      <c r="D54" s="358" t="e">
        <f>C54/C40</f>
        <v>#DIV/0!</v>
      </c>
      <c r="E54" s="93"/>
      <c r="F54" s="266"/>
    </row>
    <row r="55" spans="1:12" ht="21" customHeight="1" thickBot="1" x14ac:dyDescent="0.3">
      <c r="A55" s="187"/>
      <c r="B55" s="342" t="s">
        <v>200</v>
      </c>
      <c r="C55" s="343">
        <f>References!L11</f>
        <v>0</v>
      </c>
      <c r="D55" s="344" t="e">
        <f>C55/SUM(C39+C40+C41)</f>
        <v>#DIV/0!</v>
      </c>
      <c r="E55" s="93"/>
      <c r="F55" s="266"/>
    </row>
    <row r="56" spans="1:12" ht="21" customHeight="1" thickTop="1" thickBot="1" x14ac:dyDescent="0.3">
      <c r="B56" s="29" t="s">
        <v>39</v>
      </c>
      <c r="C56" s="101"/>
      <c r="D56" s="105"/>
      <c r="E56" s="91"/>
      <c r="F56" s="92"/>
    </row>
    <row r="57" spans="1:12" ht="21" customHeight="1" thickTop="1" x14ac:dyDescent="0.25">
      <c r="B57" s="348" t="s">
        <v>40</v>
      </c>
      <c r="C57" s="359">
        <f>References!H10</f>
        <v>0</v>
      </c>
      <c r="D57" s="360" t="e">
        <f>C57/SUM(C43+C44+C45)</f>
        <v>#DIV/0!</v>
      </c>
      <c r="E57" s="93"/>
      <c r="F57" s="268"/>
    </row>
    <row r="58" spans="1:12" ht="21" customHeight="1" x14ac:dyDescent="0.25">
      <c r="B58" s="164" t="s">
        <v>41</v>
      </c>
      <c r="C58" s="157">
        <f>TOTAL!AC102</f>
        <v>0</v>
      </c>
      <c r="D58" s="279" t="e">
        <f>(C41+C43+C44)/TOTAL!B102</f>
        <v>#DIV/0!</v>
      </c>
      <c r="E58" s="93"/>
      <c r="F58" s="93"/>
    </row>
    <row r="59" spans="1:12" ht="21" customHeight="1" thickBot="1" x14ac:dyDescent="0.3">
      <c r="B59" s="331" t="s">
        <v>207</v>
      </c>
      <c r="C59" s="291">
        <f>TOTAL!AD102</f>
        <v>0</v>
      </c>
      <c r="D59" s="313" t="e">
        <f>C59/C47</f>
        <v>#DIV/0!</v>
      </c>
      <c r="E59" s="93"/>
      <c r="F59" s="93"/>
    </row>
    <row r="60" spans="1:12" ht="21" customHeight="1" thickTop="1" thickBot="1" x14ac:dyDescent="0.3">
      <c r="B60" s="349" t="s">
        <v>201</v>
      </c>
      <c r="C60" s="333"/>
      <c r="D60" s="334"/>
      <c r="E60" s="91"/>
      <c r="F60" s="92"/>
    </row>
    <row r="61" spans="1:12" ht="21" customHeight="1" thickTop="1" x14ac:dyDescent="0.25">
      <c r="B61" s="350" t="s">
        <v>202</v>
      </c>
      <c r="C61" s="328">
        <f>COUNTIFS(AC13:AC515, "&gt;0", Q13:Q515, "Work Component")</f>
        <v>0</v>
      </c>
      <c r="D61" s="329" t="e">
        <f>C61/C47</f>
        <v>#DIV/0!</v>
      </c>
      <c r="E61" s="280"/>
      <c r="F61" s="92"/>
    </row>
    <row r="62" spans="1:12" ht="21" customHeight="1" thickBot="1" x14ac:dyDescent="0.3">
      <c r="B62" s="350" t="s">
        <v>224</v>
      </c>
      <c r="C62" s="361">
        <f>SUM(COUNTIFS(TOTAL!Q12:Q101,"Work Component",TOTAL!AE12:AE101,"&gt;0"))</f>
        <v>0</v>
      </c>
      <c r="D62" s="362" t="e">
        <f>C62/C47</f>
        <v>#DIV/0!</v>
      </c>
      <c r="E62" s="280"/>
      <c r="F62" s="92"/>
    </row>
    <row r="63" spans="1:12" ht="21" customHeight="1" thickTop="1" thickBot="1" x14ac:dyDescent="0.3">
      <c r="B63" s="332" t="s">
        <v>42</v>
      </c>
      <c r="C63" s="311"/>
      <c r="D63" s="312"/>
    </row>
    <row r="64" spans="1:12" ht="21" customHeight="1" thickTop="1" x14ac:dyDescent="0.25">
      <c r="B64" s="162" t="s">
        <v>43</v>
      </c>
      <c r="C64" s="158" t="e">
        <f>References!E11</f>
        <v>#DIV/0!</v>
      </c>
      <c r="D64" s="307"/>
    </row>
    <row r="65" spans="2:6" ht="21" customHeight="1" x14ac:dyDescent="0.25">
      <c r="B65" s="163" t="s">
        <v>44</v>
      </c>
      <c r="C65" s="213">
        <f>COUNTIFS(TOTAL!AJ12:AJ100, "&gt;0", TOTAL!Q12:Q100, "Job Search")</f>
        <v>0</v>
      </c>
      <c r="D65" s="308" t="e">
        <f>C65/C43</f>
        <v>#DIV/0!</v>
      </c>
    </row>
    <row r="66" spans="2:6" ht="21" customHeight="1" thickBot="1" x14ac:dyDescent="0.3">
      <c r="B66" s="336" t="s">
        <v>35</v>
      </c>
      <c r="C66" s="337"/>
      <c r="D66" s="338"/>
      <c r="E66" s="91"/>
      <c r="F66" s="92"/>
    </row>
    <row r="67" spans="2:6" ht="21" customHeight="1" thickTop="1" x14ac:dyDescent="0.25">
      <c r="B67" s="297" t="s">
        <v>45</v>
      </c>
      <c r="C67" s="277">
        <f>C45</f>
        <v>0</v>
      </c>
      <c r="D67" s="335" t="e">
        <f>C67/TOTAL!B102</f>
        <v>#DIV/0!</v>
      </c>
      <c r="E67" s="91"/>
      <c r="F67" s="92"/>
    </row>
    <row r="68" spans="2:6" ht="21" customHeight="1" x14ac:dyDescent="0.25">
      <c r="B68" s="300" t="s">
        <v>46</v>
      </c>
      <c r="C68" s="301">
        <f>TOTAL!AG102</f>
        <v>0</v>
      </c>
      <c r="D68" s="310" t="e">
        <f>C68/C67</f>
        <v>#DIV/0!</v>
      </c>
      <c r="E68" s="93"/>
      <c r="F68" s="94"/>
    </row>
    <row r="69" spans="2:6" ht="21" customHeight="1" x14ac:dyDescent="0.25">
      <c r="B69" s="300" t="s">
        <v>47</v>
      </c>
      <c r="C69" s="301">
        <f>TOTAL!AH102</f>
        <v>0</v>
      </c>
      <c r="D69" s="310" t="e">
        <f>C69/C67</f>
        <v>#DIV/0!</v>
      </c>
      <c r="E69" s="93"/>
      <c r="F69" s="94"/>
    </row>
    <row r="70" spans="2:6" ht="21" customHeight="1" thickBot="1" x14ac:dyDescent="0.3">
      <c r="B70" s="302" t="s">
        <v>48</v>
      </c>
      <c r="C70" s="278">
        <f>TOTAL!AI102</f>
        <v>0</v>
      </c>
      <c r="D70" s="299" t="e">
        <f>C70/C67</f>
        <v>#DIV/0!</v>
      </c>
      <c r="E70" s="93"/>
      <c r="F70" s="94"/>
    </row>
    <row r="71" spans="2:6" ht="21" customHeight="1" thickBot="1" x14ac:dyDescent="0.3">
      <c r="B71" s="339" t="s">
        <v>49</v>
      </c>
      <c r="C71" s="340"/>
      <c r="D71" s="341"/>
    </row>
    <row r="72" spans="2:6" ht="21" customHeight="1" thickTop="1" x14ac:dyDescent="0.25">
      <c r="B72" s="25" t="s">
        <v>50</v>
      </c>
      <c r="C72" s="89" t="e">
        <f>AVERAGE(TOTAL!AF12:AF100)</f>
        <v>#DIV/0!</v>
      </c>
      <c r="D72" s="160"/>
    </row>
    <row r="73" spans="2:6" ht="21" customHeight="1" thickBot="1" x14ac:dyDescent="0.3">
      <c r="B73" s="86" t="s">
        <v>51</v>
      </c>
      <c r="C73" s="84" t="e">
        <f>MEDIAN(TOTAL!AF12:AF100)</f>
        <v>#NUM!</v>
      </c>
      <c r="D73" s="161"/>
    </row>
    <row r="74" spans="2:6" ht="21" customHeight="1" thickBot="1" x14ac:dyDescent="0.3">
      <c r="B74" s="339" t="s">
        <v>52</v>
      </c>
      <c r="C74" s="340"/>
      <c r="D74" s="341"/>
    </row>
    <row r="75" spans="2:6" ht="42" customHeight="1" thickTop="1" x14ac:dyDescent="0.25">
      <c r="B75" s="106" t="s">
        <v>53</v>
      </c>
      <c r="C75" s="28">
        <f>DLT!H232</f>
        <v>0</v>
      </c>
      <c r="D75" s="238" t="e">
        <f>C75/DLT!B232</f>
        <v>#DIV/0!</v>
      </c>
    </row>
    <row r="76" spans="2:6" ht="42" customHeight="1" x14ac:dyDescent="0.25">
      <c r="B76" s="107" t="s">
        <v>54</v>
      </c>
      <c r="C76" s="71" t="e">
        <f>DLT!I232</f>
        <v>#NUM!</v>
      </c>
      <c r="D76" s="145"/>
    </row>
    <row r="77" spans="2:6" ht="42" customHeight="1" x14ac:dyDescent="0.25">
      <c r="B77" s="106" t="s">
        <v>55</v>
      </c>
      <c r="C77" s="157">
        <f>DLT!M232</f>
        <v>0</v>
      </c>
      <c r="D77" s="238" t="e">
        <f>C77/DLT!B232</f>
        <v>#DIV/0!</v>
      </c>
    </row>
    <row r="78" spans="2:6" ht="18.75" thickBot="1" x14ac:dyDescent="0.3">
      <c r="B78" s="199" t="s">
        <v>56</v>
      </c>
      <c r="C78" s="289">
        <f>References!E60</f>
        <v>0</v>
      </c>
      <c r="D78" s="309" t="e">
        <f>C78/DLT!B232</f>
        <v>#DIV/0!</v>
      </c>
      <c r="F78" s="267"/>
    </row>
    <row r="79" spans="2:6" ht="18.75" thickBot="1" x14ac:dyDescent="0.3">
      <c r="B79" s="206"/>
      <c r="C79" s="95"/>
      <c r="D79" s="234"/>
    </row>
    <row r="80" spans="2:6" ht="9" customHeight="1" thickTop="1" thickBot="1" x14ac:dyDescent="0.3">
      <c r="B80" s="125"/>
      <c r="C80" s="126"/>
      <c r="D80" s="127"/>
      <c r="E80" s="80"/>
    </row>
    <row r="81" spans="2:634" ht="21" customHeight="1" thickTop="1" x14ac:dyDescent="0.25">
      <c r="B81" s="135" t="s">
        <v>57</v>
      </c>
      <c r="C81" s="136"/>
      <c r="D81" s="137"/>
    </row>
    <row r="82" spans="2:634" ht="21" customHeight="1" thickBot="1" x14ac:dyDescent="0.3">
      <c r="B82" s="138" t="s">
        <v>58</v>
      </c>
      <c r="C82" s="139">
        <f>TOTAL!B102</f>
        <v>0</v>
      </c>
      <c r="D82" s="140"/>
    </row>
    <row r="83" spans="2:634" ht="9" customHeight="1" thickTop="1" thickBot="1" x14ac:dyDescent="0.3">
      <c r="B83" s="141"/>
      <c r="C83" s="142"/>
      <c r="D83" s="143"/>
      <c r="E83" s="80"/>
    </row>
    <row r="84" spans="2:634" ht="21" customHeight="1" thickBot="1" x14ac:dyDescent="0.35">
      <c r="B84" s="460" t="s">
        <v>59</v>
      </c>
      <c r="C84" s="461"/>
      <c r="D84" s="462"/>
      <c r="E84" s="80"/>
    </row>
    <row r="85" spans="2:634" s="285" customFormat="1" ht="99.95" customHeight="1" x14ac:dyDescent="0.25">
      <c r="B85" s="467"/>
      <c r="C85" s="467"/>
      <c r="D85" s="467"/>
      <c r="E85" s="370"/>
      <c r="F85" s="370"/>
      <c r="G85" s="370"/>
      <c r="H85" s="370"/>
      <c r="I85" s="370"/>
      <c r="J85" s="370"/>
      <c r="K85" s="370"/>
      <c r="L85" s="370"/>
      <c r="M85" s="370"/>
      <c r="N85" s="370"/>
      <c r="O85" s="370"/>
      <c r="P85" s="370"/>
      <c r="Q85" s="370"/>
      <c r="R85" s="370"/>
      <c r="S85" s="370"/>
      <c r="T85" s="370"/>
      <c r="U85" s="370"/>
      <c r="V85" s="370"/>
      <c r="W85" s="370"/>
      <c r="X85" s="370"/>
      <c r="Y85" s="370"/>
      <c r="Z85" s="370"/>
      <c r="AA85" s="370"/>
      <c r="AB85" s="370"/>
      <c r="AC85" s="370"/>
      <c r="AD85" s="370"/>
      <c r="AE85" s="370"/>
      <c r="AF85" s="370"/>
      <c r="AG85" s="370"/>
      <c r="AH85" s="370"/>
      <c r="AI85" s="370"/>
      <c r="AJ85" s="370"/>
      <c r="AK85" s="370"/>
      <c r="AL85" s="370"/>
      <c r="AM85" s="370"/>
      <c r="AN85" s="370"/>
      <c r="AO85" s="370"/>
      <c r="AP85" s="370"/>
      <c r="AQ85" s="370"/>
      <c r="AR85" s="370"/>
      <c r="AS85" s="370"/>
      <c r="AT85" s="370"/>
      <c r="AU85" s="370"/>
      <c r="AV85" s="370"/>
      <c r="AW85" s="370"/>
      <c r="AX85" s="370"/>
      <c r="AY85" s="370"/>
      <c r="AZ85" s="370"/>
      <c r="BA85" s="370"/>
      <c r="BB85" s="370"/>
      <c r="BC85" s="370"/>
      <c r="BD85" s="370"/>
      <c r="BE85" s="370"/>
      <c r="BF85" s="370"/>
      <c r="BG85" s="370"/>
      <c r="BH85" s="370"/>
      <c r="BI85" s="370"/>
      <c r="BJ85" s="370"/>
      <c r="BK85" s="370"/>
      <c r="BL85" s="370"/>
      <c r="BM85" s="370"/>
      <c r="BN85" s="370"/>
      <c r="BO85" s="370"/>
      <c r="BP85" s="370"/>
      <c r="BQ85" s="370"/>
      <c r="BR85" s="370"/>
      <c r="BS85" s="370"/>
      <c r="BT85" s="370"/>
      <c r="BU85" s="370"/>
      <c r="BV85" s="370"/>
      <c r="BW85" s="370"/>
      <c r="BX85" s="370"/>
      <c r="BY85" s="370"/>
      <c r="BZ85" s="370"/>
      <c r="CA85" s="370"/>
      <c r="CB85" s="370"/>
      <c r="CC85" s="370"/>
      <c r="CD85" s="370"/>
      <c r="CE85" s="370"/>
      <c r="CF85" s="370"/>
      <c r="CG85" s="370"/>
      <c r="CH85" s="370"/>
      <c r="CI85" s="370"/>
      <c r="CJ85" s="370"/>
      <c r="CK85" s="370"/>
      <c r="CL85" s="370"/>
      <c r="CM85" s="370"/>
      <c r="CN85" s="370"/>
      <c r="CO85" s="370"/>
      <c r="CP85" s="370"/>
      <c r="CQ85" s="370"/>
      <c r="CR85" s="370"/>
      <c r="CS85" s="370"/>
      <c r="CT85" s="370"/>
      <c r="CU85" s="370"/>
      <c r="CV85" s="370"/>
      <c r="CW85" s="370"/>
      <c r="CX85" s="370"/>
      <c r="CY85" s="370"/>
      <c r="CZ85" s="370"/>
      <c r="DA85" s="370"/>
      <c r="DB85" s="370"/>
      <c r="DC85" s="370"/>
      <c r="DD85" s="370"/>
      <c r="DE85" s="370"/>
      <c r="DF85" s="370"/>
      <c r="DG85" s="370"/>
      <c r="DH85" s="370"/>
      <c r="DI85" s="370"/>
      <c r="DJ85" s="370"/>
      <c r="DK85" s="370"/>
      <c r="DL85" s="370"/>
      <c r="DM85" s="370"/>
      <c r="DN85" s="370"/>
      <c r="DO85" s="370"/>
      <c r="DP85" s="370"/>
      <c r="DQ85" s="370"/>
      <c r="DR85" s="370"/>
      <c r="DS85" s="370"/>
      <c r="DT85" s="370"/>
      <c r="DU85" s="370"/>
      <c r="DV85" s="370"/>
      <c r="DW85" s="370"/>
      <c r="DX85" s="370"/>
      <c r="DY85" s="370"/>
      <c r="DZ85" s="370"/>
      <c r="EA85" s="370"/>
      <c r="EB85" s="370"/>
      <c r="EC85" s="370"/>
      <c r="ED85" s="370"/>
      <c r="EE85" s="370"/>
      <c r="EF85" s="370"/>
      <c r="EG85" s="370"/>
      <c r="EH85" s="370"/>
      <c r="EI85" s="370"/>
      <c r="EJ85" s="370"/>
      <c r="EK85" s="370"/>
      <c r="EL85" s="370"/>
      <c r="EM85" s="370"/>
      <c r="EN85" s="370"/>
      <c r="EO85" s="370"/>
      <c r="EP85" s="370"/>
      <c r="EQ85" s="370"/>
      <c r="ER85" s="370"/>
      <c r="ES85" s="370"/>
      <c r="ET85" s="370"/>
      <c r="EU85" s="370"/>
      <c r="EV85" s="370"/>
      <c r="EW85" s="370"/>
      <c r="EX85" s="370"/>
      <c r="EY85" s="370"/>
      <c r="EZ85" s="370"/>
      <c r="FA85" s="370"/>
      <c r="FB85" s="370"/>
      <c r="FC85" s="370"/>
      <c r="FD85" s="370"/>
      <c r="FE85" s="370"/>
      <c r="FF85" s="370"/>
      <c r="FG85" s="370"/>
      <c r="FH85" s="370"/>
      <c r="FI85" s="370"/>
      <c r="FJ85" s="370"/>
      <c r="FK85" s="370"/>
      <c r="FL85" s="370"/>
      <c r="FM85" s="370"/>
      <c r="FN85" s="370"/>
      <c r="FO85" s="370"/>
      <c r="FP85" s="370"/>
      <c r="FQ85" s="370"/>
      <c r="FR85" s="370"/>
      <c r="FS85" s="370"/>
      <c r="FT85" s="370"/>
      <c r="FU85" s="370"/>
      <c r="FV85" s="370"/>
      <c r="FW85" s="370"/>
      <c r="FX85" s="370"/>
      <c r="FY85" s="370"/>
      <c r="FZ85" s="370"/>
      <c r="GA85" s="370"/>
      <c r="GB85" s="370"/>
      <c r="GC85" s="370"/>
      <c r="GD85" s="370"/>
      <c r="GE85" s="370"/>
      <c r="GF85" s="370"/>
      <c r="GG85" s="370"/>
      <c r="GH85" s="370"/>
      <c r="GI85" s="370"/>
      <c r="GJ85" s="370"/>
      <c r="GK85" s="370"/>
      <c r="GL85" s="370"/>
      <c r="GM85" s="370"/>
      <c r="GN85" s="370"/>
      <c r="GO85" s="370"/>
      <c r="GP85" s="370"/>
      <c r="GQ85" s="370"/>
      <c r="GR85" s="370"/>
      <c r="GS85" s="370"/>
      <c r="GT85" s="370"/>
      <c r="GU85" s="370"/>
      <c r="GV85" s="370"/>
      <c r="GW85" s="370"/>
      <c r="GX85" s="370"/>
      <c r="GY85" s="370"/>
      <c r="GZ85" s="370"/>
      <c r="HA85" s="370"/>
      <c r="HB85" s="370"/>
      <c r="HC85" s="370"/>
      <c r="HD85" s="370"/>
      <c r="HE85" s="370"/>
      <c r="HF85" s="370"/>
      <c r="HG85" s="370"/>
      <c r="HH85" s="370"/>
      <c r="HI85" s="370"/>
      <c r="HJ85" s="370"/>
      <c r="HK85" s="370"/>
      <c r="HL85" s="370"/>
      <c r="HM85" s="370"/>
      <c r="HN85" s="370"/>
      <c r="HO85" s="370"/>
      <c r="HP85" s="370"/>
      <c r="HQ85" s="370"/>
      <c r="HR85" s="370"/>
      <c r="HS85" s="370"/>
      <c r="HT85" s="370"/>
      <c r="HU85" s="370"/>
      <c r="HV85" s="370"/>
      <c r="HW85" s="370"/>
      <c r="HX85" s="370"/>
      <c r="HY85" s="370"/>
      <c r="HZ85" s="370"/>
      <c r="IA85" s="370"/>
      <c r="IB85" s="370"/>
      <c r="IC85" s="370"/>
      <c r="ID85" s="370"/>
      <c r="IE85" s="370"/>
      <c r="IF85" s="370"/>
      <c r="IG85" s="370"/>
      <c r="IH85" s="370"/>
      <c r="II85" s="370"/>
      <c r="IJ85" s="370"/>
      <c r="IK85" s="370"/>
      <c r="IL85" s="370"/>
      <c r="IM85" s="370"/>
      <c r="IN85" s="370"/>
      <c r="IO85" s="370"/>
      <c r="IP85" s="370"/>
      <c r="IQ85" s="370"/>
      <c r="IR85" s="370"/>
      <c r="IS85" s="370"/>
      <c r="IT85" s="370"/>
      <c r="IU85" s="370"/>
      <c r="IV85" s="370"/>
      <c r="IW85" s="370"/>
      <c r="IX85" s="370"/>
      <c r="IY85" s="370"/>
      <c r="IZ85" s="370"/>
      <c r="JA85" s="370"/>
      <c r="JB85" s="370"/>
      <c r="JC85" s="370"/>
      <c r="JD85" s="370"/>
      <c r="JE85" s="370"/>
      <c r="JF85" s="370"/>
      <c r="JG85" s="370"/>
      <c r="JH85" s="370"/>
      <c r="JI85" s="370"/>
      <c r="JJ85" s="370"/>
      <c r="JK85" s="370"/>
      <c r="JL85" s="370"/>
      <c r="JM85" s="370"/>
      <c r="JN85" s="370"/>
      <c r="JO85" s="370"/>
      <c r="JP85" s="370"/>
      <c r="JQ85" s="370"/>
      <c r="JR85" s="370"/>
      <c r="JS85" s="370"/>
      <c r="JT85" s="370"/>
      <c r="JU85" s="370"/>
      <c r="JV85" s="370"/>
      <c r="JW85" s="370"/>
      <c r="JX85" s="370"/>
      <c r="JY85" s="370"/>
      <c r="JZ85" s="370"/>
      <c r="KA85" s="370"/>
      <c r="KB85" s="370"/>
      <c r="KC85" s="370"/>
      <c r="KD85" s="370"/>
      <c r="KE85" s="370"/>
      <c r="KF85" s="370"/>
      <c r="KG85" s="370"/>
      <c r="KH85" s="370"/>
      <c r="KI85" s="370"/>
      <c r="KJ85" s="370"/>
      <c r="KK85" s="370"/>
      <c r="KL85" s="370"/>
      <c r="KM85" s="370"/>
      <c r="KN85" s="370"/>
      <c r="KO85" s="370"/>
      <c r="KP85" s="370"/>
      <c r="KQ85" s="370"/>
      <c r="KR85" s="370"/>
      <c r="KS85" s="370"/>
      <c r="KT85" s="370"/>
      <c r="KU85" s="370"/>
      <c r="KV85" s="370"/>
      <c r="KW85" s="370"/>
      <c r="KX85" s="370"/>
      <c r="KY85" s="370"/>
      <c r="KZ85" s="370"/>
      <c r="LA85" s="370"/>
      <c r="LB85" s="370"/>
      <c r="LC85" s="370"/>
      <c r="LD85" s="370"/>
      <c r="LE85" s="370"/>
      <c r="LF85" s="370"/>
      <c r="LG85" s="370"/>
      <c r="LH85" s="370"/>
      <c r="LI85" s="370"/>
      <c r="LJ85" s="370"/>
      <c r="LK85" s="370"/>
      <c r="LL85" s="370"/>
      <c r="LM85" s="370"/>
      <c r="LN85" s="370"/>
      <c r="LO85" s="370"/>
      <c r="LP85" s="370"/>
      <c r="LQ85" s="370"/>
      <c r="LR85" s="370"/>
      <c r="LS85" s="370"/>
      <c r="LT85" s="370"/>
      <c r="LU85" s="370"/>
      <c r="LV85" s="370"/>
      <c r="LW85" s="370"/>
      <c r="LX85" s="370"/>
      <c r="LY85" s="370"/>
      <c r="LZ85" s="370"/>
      <c r="MA85" s="370"/>
      <c r="MB85" s="370"/>
      <c r="MC85" s="370"/>
      <c r="MD85" s="370"/>
      <c r="ME85" s="370"/>
      <c r="MF85" s="370"/>
      <c r="MG85" s="370"/>
      <c r="MH85" s="370"/>
      <c r="MI85" s="370"/>
      <c r="MJ85" s="370"/>
      <c r="MK85" s="370"/>
      <c r="ML85" s="370"/>
      <c r="MM85" s="370"/>
      <c r="MN85" s="370"/>
      <c r="MO85" s="370"/>
      <c r="MP85" s="370"/>
      <c r="MQ85" s="370"/>
      <c r="MR85" s="370"/>
      <c r="MS85" s="370"/>
      <c r="MT85" s="370"/>
      <c r="MU85" s="370"/>
      <c r="MV85" s="370"/>
      <c r="MW85" s="370"/>
      <c r="MX85" s="370"/>
      <c r="MY85" s="370"/>
      <c r="MZ85" s="370"/>
      <c r="NA85" s="370"/>
      <c r="NB85" s="370"/>
      <c r="NC85" s="370"/>
      <c r="ND85" s="370"/>
      <c r="NE85" s="370"/>
      <c r="NF85" s="370"/>
      <c r="NG85" s="370"/>
      <c r="NH85" s="370"/>
      <c r="NI85" s="370"/>
      <c r="NJ85" s="370"/>
      <c r="NK85" s="370"/>
      <c r="NL85" s="370"/>
      <c r="NM85" s="370"/>
      <c r="NN85" s="370"/>
      <c r="NO85" s="370"/>
      <c r="NP85" s="370"/>
      <c r="NQ85" s="370"/>
      <c r="NR85" s="370"/>
      <c r="NS85" s="370"/>
      <c r="NT85" s="370"/>
      <c r="NU85" s="370"/>
      <c r="NV85" s="370"/>
      <c r="NW85" s="370"/>
      <c r="NX85" s="370"/>
      <c r="NY85" s="370"/>
      <c r="NZ85" s="370"/>
      <c r="OA85" s="370"/>
      <c r="OB85" s="370"/>
      <c r="OC85" s="370"/>
      <c r="OD85" s="370"/>
      <c r="OE85" s="370"/>
      <c r="OF85" s="370"/>
      <c r="OG85" s="370"/>
      <c r="OH85" s="370"/>
      <c r="OI85" s="370"/>
      <c r="OJ85" s="370"/>
      <c r="OK85" s="370"/>
      <c r="OL85" s="370"/>
      <c r="OM85" s="370"/>
      <c r="ON85" s="370"/>
      <c r="OO85" s="370"/>
      <c r="OP85" s="370"/>
      <c r="OQ85" s="370"/>
      <c r="OR85" s="370"/>
      <c r="OS85" s="370"/>
      <c r="OT85" s="370"/>
      <c r="OU85" s="370"/>
      <c r="OV85" s="370"/>
      <c r="OW85" s="370"/>
      <c r="OX85" s="370"/>
      <c r="OY85" s="370"/>
      <c r="OZ85" s="370"/>
      <c r="PA85" s="370"/>
      <c r="PB85" s="370"/>
      <c r="PC85" s="370"/>
      <c r="PD85" s="370"/>
      <c r="PE85" s="370"/>
      <c r="PF85" s="370"/>
      <c r="PG85" s="370"/>
      <c r="PH85" s="370"/>
      <c r="PI85" s="370"/>
      <c r="PJ85" s="370"/>
      <c r="PK85" s="370"/>
      <c r="PL85" s="370"/>
      <c r="PM85" s="370"/>
      <c r="PN85" s="370"/>
      <c r="PO85" s="370"/>
      <c r="PP85" s="370"/>
      <c r="PQ85" s="370"/>
      <c r="PR85" s="370"/>
      <c r="PS85" s="370"/>
      <c r="PT85" s="370"/>
      <c r="PU85" s="370"/>
      <c r="PV85" s="370"/>
      <c r="PW85" s="370"/>
      <c r="PX85" s="370"/>
      <c r="PY85" s="370"/>
      <c r="PZ85" s="370"/>
      <c r="QA85" s="370"/>
      <c r="QB85" s="370"/>
      <c r="QC85" s="370"/>
      <c r="QD85" s="370"/>
      <c r="QE85" s="370"/>
      <c r="QF85" s="370"/>
      <c r="QG85" s="370"/>
      <c r="QH85" s="370"/>
      <c r="QI85" s="370"/>
      <c r="QJ85" s="370"/>
      <c r="QK85" s="370"/>
      <c r="QL85" s="370"/>
      <c r="QM85" s="370"/>
      <c r="QN85" s="370"/>
      <c r="QO85" s="370"/>
      <c r="QP85" s="370"/>
      <c r="QQ85" s="370"/>
      <c r="QR85" s="370"/>
      <c r="QS85" s="370"/>
      <c r="QT85" s="370"/>
      <c r="QU85" s="370"/>
      <c r="QV85" s="370"/>
      <c r="QW85" s="370"/>
      <c r="QX85" s="370"/>
      <c r="QY85" s="370"/>
      <c r="QZ85" s="370"/>
      <c r="RA85" s="370"/>
      <c r="RB85" s="370"/>
      <c r="RC85" s="370"/>
      <c r="RD85" s="370"/>
      <c r="RE85" s="370"/>
      <c r="RF85" s="370"/>
      <c r="RG85" s="370"/>
      <c r="RH85" s="370"/>
      <c r="RI85" s="370"/>
      <c r="RJ85" s="370"/>
      <c r="RK85" s="370"/>
      <c r="RL85" s="370"/>
      <c r="RM85" s="370"/>
      <c r="RN85" s="370"/>
      <c r="RO85" s="370"/>
      <c r="RP85" s="370"/>
      <c r="RQ85" s="370"/>
      <c r="RR85" s="370"/>
      <c r="RS85" s="370"/>
      <c r="RT85" s="370"/>
      <c r="RU85" s="370"/>
      <c r="RV85" s="370"/>
      <c r="RW85" s="370"/>
      <c r="RX85" s="370"/>
      <c r="RY85" s="370"/>
      <c r="RZ85" s="370"/>
      <c r="SA85" s="370"/>
      <c r="SB85" s="370"/>
      <c r="SC85" s="370"/>
      <c r="SD85" s="370"/>
      <c r="SE85" s="370"/>
      <c r="SF85" s="370"/>
      <c r="SG85" s="370"/>
      <c r="SH85" s="370"/>
      <c r="SI85" s="370"/>
      <c r="SJ85" s="370"/>
      <c r="SK85" s="370"/>
      <c r="SL85" s="370"/>
      <c r="SM85" s="370"/>
      <c r="SN85" s="370"/>
      <c r="SO85" s="370"/>
      <c r="SP85" s="370"/>
      <c r="SQ85" s="370"/>
      <c r="SR85" s="370"/>
      <c r="SS85" s="370"/>
      <c r="ST85" s="370"/>
      <c r="SU85" s="370"/>
      <c r="SV85" s="370"/>
      <c r="SW85" s="370"/>
      <c r="SX85" s="370"/>
      <c r="SY85" s="370"/>
      <c r="SZ85" s="370"/>
      <c r="TA85" s="370"/>
      <c r="TB85" s="370"/>
      <c r="TC85" s="370"/>
      <c r="TD85" s="370"/>
      <c r="TE85" s="370"/>
      <c r="TF85" s="370"/>
      <c r="TG85" s="370"/>
      <c r="TH85" s="370"/>
      <c r="TI85" s="370"/>
      <c r="TJ85" s="370"/>
      <c r="TK85" s="370"/>
      <c r="TL85" s="370"/>
      <c r="TM85" s="370"/>
      <c r="TN85" s="370"/>
      <c r="TO85" s="370"/>
      <c r="TP85" s="370"/>
      <c r="TQ85" s="370"/>
      <c r="TR85" s="370"/>
      <c r="TS85" s="370"/>
      <c r="TT85" s="370"/>
      <c r="TU85" s="370"/>
      <c r="TV85" s="370"/>
      <c r="TW85" s="370"/>
      <c r="TX85" s="370"/>
      <c r="TY85" s="370"/>
      <c r="TZ85" s="370"/>
      <c r="UA85" s="370"/>
      <c r="UB85" s="370"/>
      <c r="UC85" s="370"/>
      <c r="UD85" s="370"/>
      <c r="UE85" s="370"/>
      <c r="UF85" s="370"/>
      <c r="UG85" s="370"/>
      <c r="UH85" s="370"/>
      <c r="UI85" s="370"/>
      <c r="UJ85" s="370"/>
      <c r="UK85" s="370"/>
      <c r="UL85" s="370"/>
      <c r="UM85" s="370"/>
      <c r="UN85" s="370"/>
      <c r="UO85" s="370"/>
      <c r="UP85" s="370"/>
      <c r="UQ85" s="370"/>
      <c r="UR85" s="370"/>
      <c r="US85" s="370"/>
      <c r="UT85" s="370"/>
      <c r="UU85" s="370"/>
      <c r="UV85" s="370"/>
      <c r="UW85" s="370"/>
      <c r="UX85" s="370"/>
      <c r="UY85" s="370"/>
      <c r="UZ85" s="370"/>
      <c r="VA85" s="370"/>
      <c r="VB85" s="370"/>
      <c r="VC85" s="370"/>
      <c r="VD85" s="370"/>
      <c r="VE85" s="370"/>
      <c r="VF85" s="370"/>
      <c r="VG85" s="370"/>
      <c r="VH85" s="370"/>
      <c r="VI85" s="370"/>
      <c r="VJ85" s="370"/>
      <c r="VK85" s="370"/>
      <c r="VL85" s="370"/>
      <c r="VM85" s="370"/>
      <c r="VN85" s="370"/>
      <c r="VO85" s="370"/>
      <c r="VP85" s="370"/>
      <c r="VQ85" s="370"/>
      <c r="VR85" s="370"/>
      <c r="VS85" s="370"/>
      <c r="VT85" s="370"/>
      <c r="VU85" s="370"/>
      <c r="VV85" s="370"/>
      <c r="VW85" s="370"/>
      <c r="VX85" s="370"/>
      <c r="VY85" s="370"/>
      <c r="VZ85" s="370"/>
      <c r="WA85" s="370"/>
      <c r="WB85" s="370"/>
      <c r="WC85" s="370"/>
      <c r="WD85" s="370"/>
      <c r="WE85" s="370"/>
      <c r="WF85" s="370"/>
      <c r="WG85" s="370"/>
      <c r="WH85" s="370"/>
      <c r="WI85" s="370"/>
      <c r="WJ85" s="370"/>
      <c r="WK85" s="370"/>
      <c r="WL85" s="370"/>
      <c r="WM85" s="370"/>
      <c r="WN85" s="370"/>
      <c r="WO85" s="370"/>
      <c r="WP85" s="370"/>
      <c r="WQ85" s="370"/>
      <c r="WR85" s="370"/>
      <c r="WS85" s="370"/>
      <c r="WT85" s="370"/>
      <c r="WU85" s="370"/>
      <c r="WV85" s="370"/>
      <c r="WW85" s="370"/>
      <c r="WX85" s="370"/>
      <c r="WY85" s="370"/>
      <c r="WZ85" s="370"/>
      <c r="XA85" s="370"/>
      <c r="XB85" s="370"/>
      <c r="XC85" s="370"/>
      <c r="XD85" s="370"/>
      <c r="XE85" s="370"/>
      <c r="XF85" s="370"/>
      <c r="XG85" s="370"/>
      <c r="XH85" s="370"/>
      <c r="XI85" s="370"/>
      <c r="XJ85" s="370"/>
    </row>
    <row r="86" spans="2:634" ht="20.100000000000001" customHeight="1" x14ac:dyDescent="0.25"/>
    <row r="87" spans="2:634" ht="20.100000000000001" customHeight="1" x14ac:dyDescent="0.25"/>
    <row r="88" spans="2:634" ht="20.100000000000001" customHeight="1" x14ac:dyDescent="0.25"/>
    <row r="89" spans="2:634" ht="20.100000000000001" customHeight="1" x14ac:dyDescent="0.25"/>
    <row r="90" spans="2:634" ht="20.100000000000001" customHeight="1" x14ac:dyDescent="0.25"/>
    <row r="91" spans="2:634" ht="20.100000000000001" customHeight="1" x14ac:dyDescent="0.25"/>
    <row r="92" spans="2:634" ht="20.100000000000001" customHeight="1" x14ac:dyDescent="0.25"/>
    <row r="93" spans="2:634" ht="20.100000000000001" customHeight="1" x14ac:dyDescent="0.25"/>
    <row r="94" spans="2:634" ht="20.100000000000001" customHeight="1" x14ac:dyDescent="0.25"/>
    <row r="95" spans="2:634" ht="20.100000000000001" customHeight="1" x14ac:dyDescent="0.25"/>
    <row r="96" spans="2:634" ht="20.100000000000001" customHeight="1" x14ac:dyDescent="0.25"/>
    <row r="97" spans="5:5" ht="20.100000000000001" customHeight="1" x14ac:dyDescent="0.25"/>
    <row r="98" spans="5:5" ht="20.100000000000001" customHeight="1" x14ac:dyDescent="0.25"/>
    <row r="99" spans="5:5" ht="20.100000000000001" customHeight="1" x14ac:dyDescent="0.25"/>
    <row r="100" spans="5:5" ht="20.100000000000001" customHeight="1" x14ac:dyDescent="0.25">
      <c r="E100" s="80"/>
    </row>
    <row r="101" spans="5:5" ht="20.100000000000001" customHeight="1" x14ac:dyDescent="0.25"/>
    <row r="102" spans="5:5" ht="20.100000000000001" customHeight="1" x14ac:dyDescent="0.25"/>
    <row r="103" spans="5:5" ht="20.100000000000001" customHeight="1" x14ac:dyDescent="0.25"/>
    <row r="104" spans="5:5" ht="20.100000000000001" customHeight="1" x14ac:dyDescent="0.25"/>
    <row r="105" spans="5:5" ht="20.100000000000001" customHeight="1" x14ac:dyDescent="0.25"/>
    <row r="106" spans="5:5" ht="20.100000000000001" customHeight="1" x14ac:dyDescent="0.25"/>
    <row r="107" spans="5:5" ht="20.100000000000001" customHeight="1" x14ac:dyDescent="0.25"/>
    <row r="108" spans="5:5" ht="20.100000000000001" customHeight="1" x14ac:dyDescent="0.25"/>
    <row r="109" spans="5:5" ht="20.100000000000001" customHeight="1" x14ac:dyDescent="0.25"/>
    <row r="110" spans="5:5" ht="20.100000000000001" customHeight="1" x14ac:dyDescent="0.25"/>
    <row r="111" spans="5:5" ht="20.100000000000001" customHeight="1" x14ac:dyDescent="0.25"/>
    <row r="112" spans="5:5" ht="20.100000000000001" customHeight="1" x14ac:dyDescent="0.25"/>
    <row r="113" ht="20.100000000000001" customHeight="1" x14ac:dyDescent="0.25"/>
    <row r="114" ht="20.100000000000001" customHeight="1" x14ac:dyDescent="0.25"/>
    <row r="115" ht="20.100000000000001" customHeight="1" x14ac:dyDescent="0.25"/>
    <row r="116" ht="20.100000000000001" customHeight="1" x14ac:dyDescent="0.25"/>
    <row r="117" ht="20.100000000000001" customHeight="1" x14ac:dyDescent="0.25"/>
    <row r="118" ht="20.100000000000001" customHeight="1" x14ac:dyDescent="0.25"/>
    <row r="119" ht="20.100000000000001" customHeight="1" x14ac:dyDescent="0.25"/>
    <row r="120" ht="20.100000000000001" customHeight="1" x14ac:dyDescent="0.25"/>
    <row r="121" ht="20.100000000000001" customHeight="1" x14ac:dyDescent="0.25"/>
    <row r="122" ht="20.100000000000001" customHeight="1" x14ac:dyDescent="0.25"/>
    <row r="123" ht="20.100000000000001" customHeight="1" x14ac:dyDescent="0.25"/>
    <row r="124" ht="20.100000000000001" customHeight="1" x14ac:dyDescent="0.25"/>
    <row r="125" ht="20.100000000000001" customHeight="1" x14ac:dyDescent="0.25"/>
    <row r="126" ht="20.100000000000001" customHeight="1" x14ac:dyDescent="0.25"/>
    <row r="127" ht="20.100000000000001" customHeight="1" x14ac:dyDescent="0.25"/>
    <row r="128" ht="20.100000000000001" customHeight="1" x14ac:dyDescent="0.25"/>
    <row r="129" ht="20.100000000000001" customHeight="1" x14ac:dyDescent="0.25"/>
    <row r="130" ht="20.100000000000001" customHeight="1" x14ac:dyDescent="0.25"/>
    <row r="131" ht="20.100000000000001" customHeight="1" x14ac:dyDescent="0.25"/>
    <row r="132" ht="20.100000000000001" customHeight="1" x14ac:dyDescent="0.25"/>
    <row r="133" ht="20.100000000000001" customHeight="1" x14ac:dyDescent="0.25"/>
    <row r="134" ht="20.100000000000001" customHeight="1" x14ac:dyDescent="0.25"/>
    <row r="135" ht="20.100000000000001" customHeight="1" x14ac:dyDescent="0.25"/>
    <row r="136" ht="20.100000000000001" customHeight="1" x14ac:dyDescent="0.25"/>
    <row r="137" ht="20.100000000000001" customHeight="1" x14ac:dyDescent="0.25"/>
    <row r="138" ht="20.100000000000001" customHeight="1" x14ac:dyDescent="0.25"/>
    <row r="139" ht="20.100000000000001" customHeight="1" x14ac:dyDescent="0.25"/>
    <row r="140" ht="20.100000000000001" customHeight="1" x14ac:dyDescent="0.25"/>
    <row r="141" ht="20.100000000000001" customHeight="1" x14ac:dyDescent="0.25"/>
    <row r="142" ht="20.100000000000001" customHeight="1" x14ac:dyDescent="0.25"/>
    <row r="143" ht="20.100000000000001" customHeight="1" x14ac:dyDescent="0.25"/>
    <row r="144" ht="20.100000000000001" customHeight="1" x14ac:dyDescent="0.25"/>
    <row r="145" ht="20.100000000000001" customHeight="1" x14ac:dyDescent="0.25"/>
    <row r="146" ht="20.100000000000001" customHeight="1" x14ac:dyDescent="0.25"/>
    <row r="147" ht="20.100000000000001" customHeight="1" x14ac:dyDescent="0.25"/>
    <row r="148" ht="20.100000000000001" customHeight="1" x14ac:dyDescent="0.25"/>
    <row r="149" ht="20.100000000000001" customHeight="1" x14ac:dyDescent="0.25"/>
    <row r="150" ht="20.100000000000001" customHeight="1" x14ac:dyDescent="0.25"/>
    <row r="151" ht="20.100000000000001" customHeight="1" x14ac:dyDescent="0.25"/>
    <row r="152" ht="20.100000000000001" customHeight="1" x14ac:dyDescent="0.25"/>
    <row r="153" ht="20.100000000000001" customHeight="1" x14ac:dyDescent="0.25"/>
    <row r="154" ht="20.100000000000001" customHeight="1" x14ac:dyDescent="0.25"/>
    <row r="155" ht="20.100000000000001" customHeight="1" x14ac:dyDescent="0.25"/>
    <row r="156" ht="20.100000000000001" customHeight="1" x14ac:dyDescent="0.25"/>
    <row r="157" ht="20.100000000000001" customHeight="1" x14ac:dyDescent="0.25"/>
    <row r="158" ht="20.100000000000001" customHeight="1" x14ac:dyDescent="0.25"/>
    <row r="159" ht="20.100000000000001" customHeight="1" x14ac:dyDescent="0.25"/>
    <row r="160" ht="20.100000000000001" customHeight="1" x14ac:dyDescent="0.25"/>
    <row r="161" ht="20.100000000000001" customHeight="1" x14ac:dyDescent="0.25"/>
    <row r="162" ht="20.100000000000001" customHeight="1" x14ac:dyDescent="0.25"/>
    <row r="163" ht="20.100000000000001" customHeight="1" x14ac:dyDescent="0.25"/>
    <row r="164" ht="20.100000000000001" customHeight="1" x14ac:dyDescent="0.25"/>
    <row r="165" ht="20.100000000000001" customHeight="1" x14ac:dyDescent="0.25"/>
    <row r="166" ht="20.100000000000001" customHeight="1" x14ac:dyDescent="0.25"/>
    <row r="167" ht="20.100000000000001" customHeight="1" x14ac:dyDescent="0.25"/>
    <row r="168" ht="20.100000000000001" customHeight="1" x14ac:dyDescent="0.25"/>
    <row r="169" ht="20.100000000000001" customHeight="1" x14ac:dyDescent="0.25"/>
    <row r="170" ht="20.100000000000001" customHeight="1" x14ac:dyDescent="0.25"/>
    <row r="171" ht="20.100000000000001" customHeight="1" x14ac:dyDescent="0.25"/>
    <row r="172" ht="20.100000000000001" customHeight="1" x14ac:dyDescent="0.25"/>
    <row r="173" ht="20.100000000000001" customHeight="1" x14ac:dyDescent="0.25"/>
    <row r="174" ht="20.100000000000001" customHeight="1" x14ac:dyDescent="0.25"/>
    <row r="175" ht="20.100000000000001" customHeight="1" x14ac:dyDescent="0.25"/>
    <row r="176" ht="20.100000000000001" customHeight="1" x14ac:dyDescent="0.25"/>
    <row r="177" ht="20.100000000000001" customHeight="1" x14ac:dyDescent="0.25"/>
    <row r="178" ht="20.100000000000001" customHeight="1" x14ac:dyDescent="0.25"/>
    <row r="179" ht="20.100000000000001" customHeight="1" x14ac:dyDescent="0.25"/>
    <row r="180" ht="20.100000000000001" customHeight="1" x14ac:dyDescent="0.25"/>
    <row r="181" ht="20.100000000000001" customHeight="1" x14ac:dyDescent="0.25"/>
    <row r="182" ht="20.100000000000001" customHeight="1" x14ac:dyDescent="0.25"/>
    <row r="183" ht="20.100000000000001" customHeight="1" x14ac:dyDescent="0.25"/>
    <row r="184" ht="20.100000000000001" customHeight="1" x14ac:dyDescent="0.25"/>
    <row r="185" ht="20.100000000000001" customHeight="1" x14ac:dyDescent="0.25"/>
    <row r="186" ht="20.100000000000001" customHeight="1" x14ac:dyDescent="0.25"/>
    <row r="187" ht="20.100000000000001" customHeight="1" x14ac:dyDescent="0.25"/>
    <row r="188" ht="20.100000000000001" customHeight="1" x14ac:dyDescent="0.25"/>
    <row r="189" ht="20.100000000000001" customHeight="1" x14ac:dyDescent="0.25"/>
    <row r="190" ht="20.100000000000001" customHeight="1" x14ac:dyDescent="0.25"/>
    <row r="191" ht="20.100000000000001" customHeight="1" x14ac:dyDescent="0.25"/>
    <row r="192" ht="20.100000000000001" customHeight="1" x14ac:dyDescent="0.25"/>
    <row r="193" ht="20.100000000000001" customHeight="1" x14ac:dyDescent="0.25"/>
    <row r="194" ht="20.100000000000001" customHeight="1" x14ac:dyDescent="0.25"/>
    <row r="195" ht="20.100000000000001" customHeight="1" x14ac:dyDescent="0.25"/>
    <row r="196" ht="20.100000000000001" customHeight="1" x14ac:dyDescent="0.25"/>
    <row r="197" ht="20.100000000000001" customHeight="1" x14ac:dyDescent="0.25"/>
    <row r="198" ht="20.100000000000001" customHeight="1" x14ac:dyDescent="0.25"/>
    <row r="199" ht="20.100000000000001" customHeight="1" x14ac:dyDescent="0.25"/>
    <row r="200" ht="20.100000000000001" customHeight="1" x14ac:dyDescent="0.25"/>
    <row r="201" ht="20.100000000000001" customHeight="1" x14ac:dyDescent="0.25"/>
    <row r="202" ht="20.100000000000001" customHeight="1" x14ac:dyDescent="0.25"/>
    <row r="203" ht="20.100000000000001" customHeight="1" x14ac:dyDescent="0.25"/>
    <row r="204" ht="20.100000000000001" customHeight="1" x14ac:dyDescent="0.25"/>
    <row r="205" ht="20.100000000000001" customHeight="1" x14ac:dyDescent="0.25"/>
    <row r="206" ht="20.100000000000001" customHeight="1" x14ac:dyDescent="0.25"/>
    <row r="207" ht="20.100000000000001" customHeight="1" x14ac:dyDescent="0.25"/>
    <row r="208" ht="20.100000000000001" customHeight="1" x14ac:dyDescent="0.25"/>
    <row r="209" ht="20.100000000000001" customHeight="1" x14ac:dyDescent="0.25"/>
    <row r="210" ht="20.100000000000001" customHeight="1" x14ac:dyDescent="0.25"/>
    <row r="211" ht="20.100000000000001" customHeight="1" x14ac:dyDescent="0.25"/>
    <row r="212" ht="20.100000000000001" customHeight="1" x14ac:dyDescent="0.25"/>
    <row r="213" ht="20.100000000000001" customHeight="1" x14ac:dyDescent="0.25"/>
    <row r="214" ht="20.100000000000001" customHeight="1" x14ac:dyDescent="0.25"/>
    <row r="215" ht="20.100000000000001" customHeight="1" x14ac:dyDescent="0.25"/>
    <row r="216" ht="20.100000000000001" customHeight="1" x14ac:dyDescent="0.25"/>
    <row r="217" ht="20.100000000000001" customHeight="1" x14ac:dyDescent="0.25"/>
    <row r="218" ht="20.100000000000001" customHeight="1" x14ac:dyDescent="0.25"/>
    <row r="219" ht="20.100000000000001" customHeight="1" x14ac:dyDescent="0.25"/>
    <row r="220" ht="20.100000000000001" customHeight="1" x14ac:dyDescent="0.25"/>
    <row r="221" ht="20.100000000000001" customHeight="1" x14ac:dyDescent="0.25"/>
    <row r="222" ht="20.100000000000001" customHeight="1" x14ac:dyDescent="0.25"/>
    <row r="223" ht="20.100000000000001" customHeight="1" x14ac:dyDescent="0.25"/>
    <row r="224" ht="20.100000000000001" customHeight="1" x14ac:dyDescent="0.25"/>
    <row r="225" ht="20.100000000000001" customHeight="1" x14ac:dyDescent="0.25"/>
    <row r="226" ht="20.100000000000001" customHeight="1" x14ac:dyDescent="0.25"/>
    <row r="227" ht="20.100000000000001" customHeight="1" x14ac:dyDescent="0.25"/>
    <row r="228" ht="20.100000000000001" customHeight="1" x14ac:dyDescent="0.25"/>
    <row r="229" ht="20.100000000000001" customHeight="1" x14ac:dyDescent="0.25"/>
    <row r="230" ht="20.100000000000001" customHeight="1" x14ac:dyDescent="0.25"/>
    <row r="231" ht="20.100000000000001" customHeight="1" x14ac:dyDescent="0.25"/>
    <row r="232" ht="20.100000000000001" customHeight="1" x14ac:dyDescent="0.25"/>
    <row r="233" ht="20.100000000000001" customHeight="1" x14ac:dyDescent="0.25"/>
    <row r="234" ht="20.100000000000001" customHeight="1" x14ac:dyDescent="0.25"/>
    <row r="235" ht="20.100000000000001" customHeight="1" x14ac:dyDescent="0.25"/>
    <row r="236" ht="20.100000000000001" customHeight="1" x14ac:dyDescent="0.25"/>
    <row r="237" ht="20.100000000000001" customHeight="1" x14ac:dyDescent="0.25"/>
    <row r="238" ht="20.100000000000001" customHeight="1" x14ac:dyDescent="0.25"/>
    <row r="239" ht="20.100000000000001" customHeight="1" x14ac:dyDescent="0.25"/>
    <row r="240" ht="20.100000000000001" customHeight="1" x14ac:dyDescent="0.25"/>
    <row r="241" ht="20.100000000000001" customHeight="1" x14ac:dyDescent="0.25"/>
    <row r="242" ht="20.100000000000001" customHeight="1" x14ac:dyDescent="0.25"/>
    <row r="243" ht="20.100000000000001" customHeight="1" x14ac:dyDescent="0.25"/>
    <row r="244" ht="20.100000000000001" customHeight="1" x14ac:dyDescent="0.25"/>
    <row r="245" ht="20.100000000000001" customHeight="1" x14ac:dyDescent="0.25"/>
    <row r="246" ht="20.100000000000001" customHeight="1" x14ac:dyDescent="0.25"/>
    <row r="247" ht="20.100000000000001" customHeight="1" x14ac:dyDescent="0.25"/>
    <row r="248" ht="20.100000000000001" customHeight="1" x14ac:dyDescent="0.25"/>
    <row r="249" ht="20.100000000000001" customHeight="1" x14ac:dyDescent="0.25"/>
    <row r="250" ht="20.100000000000001" customHeight="1" x14ac:dyDescent="0.25"/>
    <row r="251" ht="20.100000000000001" customHeight="1" x14ac:dyDescent="0.25"/>
    <row r="252" ht="20.100000000000001" customHeight="1" x14ac:dyDescent="0.25"/>
    <row r="253" ht="20.100000000000001" customHeight="1" x14ac:dyDescent="0.25"/>
    <row r="254" ht="20.100000000000001" customHeight="1" x14ac:dyDescent="0.25"/>
    <row r="255" ht="20.100000000000001" customHeight="1" x14ac:dyDescent="0.25"/>
    <row r="256"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row r="282" ht="20.100000000000001" customHeight="1" x14ac:dyDescent="0.25"/>
    <row r="283" ht="20.100000000000001" customHeight="1" x14ac:dyDescent="0.25"/>
    <row r="284" ht="20.100000000000001" customHeight="1" x14ac:dyDescent="0.25"/>
    <row r="285" ht="20.100000000000001" customHeight="1" x14ac:dyDescent="0.25"/>
    <row r="286" ht="20.100000000000001" customHeight="1" x14ac:dyDescent="0.25"/>
    <row r="287" ht="20.100000000000001" customHeight="1" x14ac:dyDescent="0.25"/>
    <row r="288"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row r="300" ht="20.100000000000001" customHeight="1" x14ac:dyDescent="0.25"/>
    <row r="301" ht="20.100000000000001" customHeight="1" x14ac:dyDescent="0.25"/>
    <row r="302" ht="20.100000000000001" customHeight="1" x14ac:dyDescent="0.25"/>
    <row r="303" ht="20.100000000000001" customHeight="1" x14ac:dyDescent="0.25"/>
    <row r="304" ht="20.100000000000001" customHeight="1" x14ac:dyDescent="0.25"/>
    <row r="305" ht="20.100000000000001" customHeight="1" x14ac:dyDescent="0.25"/>
    <row r="306" ht="20.100000000000001" customHeight="1" x14ac:dyDescent="0.25"/>
    <row r="307" ht="20.100000000000001" customHeight="1" x14ac:dyDescent="0.25"/>
    <row r="308" ht="20.100000000000001" customHeight="1" x14ac:dyDescent="0.25"/>
    <row r="309" ht="20.100000000000001" customHeight="1" x14ac:dyDescent="0.25"/>
    <row r="310" ht="20.100000000000001" customHeight="1" x14ac:dyDescent="0.25"/>
    <row r="311" ht="20.100000000000001" customHeight="1" x14ac:dyDescent="0.25"/>
    <row r="312" ht="20.100000000000001" customHeight="1" x14ac:dyDescent="0.25"/>
    <row r="313" ht="20.100000000000001" customHeight="1" x14ac:dyDescent="0.25"/>
    <row r="314" ht="20.100000000000001" customHeight="1" x14ac:dyDescent="0.25"/>
    <row r="315" ht="20.100000000000001" customHeight="1" x14ac:dyDescent="0.25"/>
    <row r="316" ht="20.100000000000001" customHeight="1" x14ac:dyDescent="0.25"/>
    <row r="317" ht="20.100000000000001" customHeight="1" x14ac:dyDescent="0.25"/>
    <row r="318" ht="20.100000000000001" customHeight="1" x14ac:dyDescent="0.25"/>
    <row r="319" ht="20.100000000000001" customHeight="1" x14ac:dyDescent="0.25"/>
    <row r="320" ht="20.100000000000001" customHeight="1" x14ac:dyDescent="0.25"/>
    <row r="321" ht="20.100000000000001" customHeight="1" x14ac:dyDescent="0.25"/>
    <row r="322" ht="20.100000000000001" customHeight="1" x14ac:dyDescent="0.25"/>
    <row r="323" ht="20.100000000000001" customHeight="1" x14ac:dyDescent="0.25"/>
    <row r="324" ht="20.100000000000001" customHeight="1" x14ac:dyDescent="0.25"/>
    <row r="325" ht="20.100000000000001" customHeight="1" x14ac:dyDescent="0.25"/>
    <row r="326" ht="20.100000000000001" customHeight="1" x14ac:dyDescent="0.25"/>
    <row r="327" ht="20.100000000000001" customHeight="1" x14ac:dyDescent="0.25"/>
    <row r="328" ht="20.100000000000001" customHeight="1" x14ac:dyDescent="0.25"/>
    <row r="329" ht="20.100000000000001" customHeight="1" x14ac:dyDescent="0.25"/>
    <row r="330" ht="20.100000000000001" customHeight="1" x14ac:dyDescent="0.25"/>
    <row r="331" ht="20.100000000000001" customHeight="1" x14ac:dyDescent="0.25"/>
    <row r="332" ht="20.100000000000001" customHeight="1" x14ac:dyDescent="0.25"/>
    <row r="333" ht="20.100000000000001" customHeight="1" x14ac:dyDescent="0.25"/>
    <row r="334" ht="20.100000000000001" customHeight="1" x14ac:dyDescent="0.25"/>
    <row r="335" ht="20.100000000000001" customHeight="1" x14ac:dyDescent="0.25"/>
    <row r="336" ht="20.100000000000001" customHeight="1" x14ac:dyDescent="0.25"/>
    <row r="337" ht="20.100000000000001" customHeight="1" x14ac:dyDescent="0.25"/>
    <row r="338" ht="20.100000000000001" customHeight="1" x14ac:dyDescent="0.25"/>
    <row r="339" ht="20.100000000000001" customHeight="1" x14ac:dyDescent="0.25"/>
    <row r="340" ht="20.100000000000001" customHeight="1" x14ac:dyDescent="0.25"/>
    <row r="341" ht="20.100000000000001" customHeight="1" x14ac:dyDescent="0.25"/>
    <row r="342" ht="20.100000000000001" customHeight="1" x14ac:dyDescent="0.25"/>
    <row r="343" ht="20.100000000000001" customHeight="1" x14ac:dyDescent="0.25"/>
    <row r="344" ht="20.100000000000001" customHeight="1" x14ac:dyDescent="0.25"/>
    <row r="345" ht="20.100000000000001" customHeight="1" x14ac:dyDescent="0.25"/>
    <row r="346" ht="20.100000000000001" customHeight="1" x14ac:dyDescent="0.25"/>
    <row r="347" ht="20.100000000000001" customHeight="1" x14ac:dyDescent="0.25"/>
    <row r="348" ht="20.100000000000001" customHeight="1" x14ac:dyDescent="0.25"/>
    <row r="349" ht="20.100000000000001" customHeight="1" x14ac:dyDescent="0.25"/>
    <row r="350" ht="20.100000000000001" customHeight="1" x14ac:dyDescent="0.25"/>
    <row r="351" ht="20.100000000000001" customHeight="1" x14ac:dyDescent="0.25"/>
    <row r="352" ht="20.100000000000001" customHeight="1" x14ac:dyDescent="0.25"/>
    <row r="353" ht="20.100000000000001" customHeight="1" x14ac:dyDescent="0.25"/>
    <row r="354" ht="20.100000000000001" customHeight="1" x14ac:dyDescent="0.25"/>
    <row r="355" ht="20.100000000000001" customHeight="1" x14ac:dyDescent="0.25"/>
    <row r="356" ht="20.100000000000001" customHeight="1" x14ac:dyDescent="0.25"/>
    <row r="357" ht="20.100000000000001" customHeight="1" x14ac:dyDescent="0.25"/>
    <row r="358" ht="20.100000000000001" customHeight="1" x14ac:dyDescent="0.25"/>
    <row r="359" ht="20.100000000000001" customHeight="1" x14ac:dyDescent="0.25"/>
    <row r="360" ht="20.100000000000001" customHeight="1" x14ac:dyDescent="0.25"/>
    <row r="361" ht="20.100000000000001" customHeight="1" x14ac:dyDescent="0.25"/>
    <row r="362" ht="20.100000000000001" customHeight="1" x14ac:dyDescent="0.25"/>
    <row r="363" ht="20.100000000000001" customHeight="1" x14ac:dyDescent="0.25"/>
    <row r="364" ht="20.100000000000001" customHeight="1" x14ac:dyDescent="0.25"/>
    <row r="365" ht="20.100000000000001" customHeight="1" x14ac:dyDescent="0.25"/>
    <row r="366" ht="20.100000000000001" customHeight="1" x14ac:dyDescent="0.25"/>
    <row r="367" ht="20.100000000000001" customHeight="1" x14ac:dyDescent="0.25"/>
    <row r="368" ht="20.100000000000001" customHeight="1" x14ac:dyDescent="0.25"/>
    <row r="369" ht="20.100000000000001" customHeight="1" x14ac:dyDescent="0.25"/>
    <row r="370" ht="20.100000000000001" customHeight="1" x14ac:dyDescent="0.25"/>
    <row r="371" ht="20.100000000000001" customHeight="1" x14ac:dyDescent="0.25"/>
    <row r="372" ht="20.100000000000001" customHeight="1" x14ac:dyDescent="0.25"/>
    <row r="373" ht="20.100000000000001" customHeight="1" x14ac:dyDescent="0.25"/>
    <row r="374" ht="20.100000000000001" customHeight="1" x14ac:dyDescent="0.25"/>
    <row r="375" ht="20.100000000000001" customHeight="1" x14ac:dyDescent="0.25"/>
    <row r="376" ht="20.100000000000001" customHeight="1" x14ac:dyDescent="0.25"/>
    <row r="377" ht="20.100000000000001" customHeight="1" x14ac:dyDescent="0.25"/>
    <row r="378" ht="20.100000000000001" customHeight="1" x14ac:dyDescent="0.25"/>
    <row r="379" ht="20.100000000000001" customHeight="1" x14ac:dyDescent="0.25"/>
    <row r="380" ht="20.100000000000001" customHeight="1" x14ac:dyDescent="0.25"/>
    <row r="381" ht="20.100000000000001" customHeight="1" x14ac:dyDescent="0.25"/>
    <row r="382" ht="20.100000000000001" customHeight="1" x14ac:dyDescent="0.25"/>
    <row r="383" ht="20.100000000000001" customHeight="1" x14ac:dyDescent="0.25"/>
    <row r="384" ht="20.100000000000001" customHeight="1" x14ac:dyDescent="0.25"/>
    <row r="385" ht="20.100000000000001" customHeight="1" x14ac:dyDescent="0.25"/>
    <row r="386" ht="20.100000000000001" customHeight="1" x14ac:dyDescent="0.25"/>
    <row r="387" ht="20.100000000000001" customHeight="1" x14ac:dyDescent="0.25"/>
    <row r="388" ht="20.100000000000001" customHeight="1" x14ac:dyDescent="0.25"/>
    <row r="389" ht="20.100000000000001" customHeight="1" x14ac:dyDescent="0.25"/>
    <row r="390" ht="20.100000000000001" customHeight="1" x14ac:dyDescent="0.25"/>
    <row r="391" ht="20.100000000000001" customHeight="1" x14ac:dyDescent="0.25"/>
    <row r="392" ht="20.100000000000001" customHeight="1" x14ac:dyDescent="0.25"/>
    <row r="393" ht="20.100000000000001" customHeight="1" x14ac:dyDescent="0.25"/>
    <row r="394" ht="20.100000000000001" customHeight="1" x14ac:dyDescent="0.25"/>
    <row r="395" ht="20.100000000000001" customHeight="1" x14ac:dyDescent="0.25"/>
    <row r="396" ht="20.100000000000001" customHeight="1" x14ac:dyDescent="0.25"/>
    <row r="397" ht="20.100000000000001" customHeight="1" x14ac:dyDescent="0.25"/>
    <row r="398" ht="20.100000000000001" customHeight="1" x14ac:dyDescent="0.25"/>
    <row r="399" ht="20.100000000000001" customHeight="1" x14ac:dyDescent="0.25"/>
    <row r="400" ht="20.100000000000001" customHeight="1" x14ac:dyDescent="0.25"/>
    <row r="401" ht="20.100000000000001" customHeight="1" x14ac:dyDescent="0.25"/>
    <row r="402" ht="20.100000000000001" customHeight="1" x14ac:dyDescent="0.25"/>
    <row r="403" ht="20.100000000000001" customHeight="1" x14ac:dyDescent="0.25"/>
    <row r="404" ht="20.100000000000001" customHeight="1" x14ac:dyDescent="0.25"/>
    <row r="405" ht="20.100000000000001" customHeight="1" x14ac:dyDescent="0.25"/>
    <row r="406" ht="20.100000000000001" customHeight="1" x14ac:dyDescent="0.25"/>
    <row r="407" ht="20.100000000000001" customHeight="1" x14ac:dyDescent="0.25"/>
    <row r="408" ht="20.100000000000001" customHeight="1" x14ac:dyDescent="0.25"/>
    <row r="409" ht="20.100000000000001" customHeight="1" x14ac:dyDescent="0.25"/>
    <row r="410" ht="20.100000000000001" customHeight="1" x14ac:dyDescent="0.25"/>
    <row r="411" ht="20.100000000000001" customHeight="1" x14ac:dyDescent="0.25"/>
    <row r="412" ht="20.100000000000001" customHeight="1" x14ac:dyDescent="0.25"/>
    <row r="413" ht="20.100000000000001" customHeight="1" x14ac:dyDescent="0.25"/>
    <row r="414" ht="20.100000000000001" customHeight="1" x14ac:dyDescent="0.25"/>
    <row r="415" ht="20.100000000000001" customHeight="1" x14ac:dyDescent="0.25"/>
    <row r="416" ht="20.100000000000001" customHeight="1" x14ac:dyDescent="0.25"/>
    <row r="417" ht="20.100000000000001" customHeight="1" x14ac:dyDescent="0.25"/>
    <row r="418" ht="20.100000000000001" customHeight="1" x14ac:dyDescent="0.25"/>
    <row r="419" ht="20.100000000000001" customHeight="1" x14ac:dyDescent="0.25"/>
    <row r="420" ht="20.100000000000001" customHeight="1" x14ac:dyDescent="0.25"/>
    <row r="421" ht="20.100000000000001" customHeight="1" x14ac:dyDescent="0.25"/>
    <row r="422" ht="20.100000000000001" customHeight="1" x14ac:dyDescent="0.25"/>
    <row r="423" ht="20.100000000000001" customHeight="1" x14ac:dyDescent="0.25"/>
    <row r="424" ht="20.100000000000001" customHeight="1" x14ac:dyDescent="0.25"/>
    <row r="425" ht="20.100000000000001" customHeight="1" x14ac:dyDescent="0.25"/>
    <row r="426" ht="20.100000000000001" customHeight="1" x14ac:dyDescent="0.25"/>
    <row r="427" ht="20.100000000000001" customHeight="1" x14ac:dyDescent="0.25"/>
    <row r="428" ht="20.100000000000001" customHeight="1" x14ac:dyDescent="0.25"/>
    <row r="429" ht="20.100000000000001" customHeight="1" x14ac:dyDescent="0.25"/>
  </sheetData>
  <sheetProtection password="C9F2" sheet="1" objects="1" scenarios="1"/>
  <mergeCells count="26">
    <mergeCell ref="B85:D85"/>
    <mergeCell ref="B1:D2"/>
    <mergeCell ref="I51:K51"/>
    <mergeCell ref="I52:K52"/>
    <mergeCell ref="H37:L37"/>
    <mergeCell ref="I46:K46"/>
    <mergeCell ref="I47:K47"/>
    <mergeCell ref="I48:K48"/>
    <mergeCell ref="I49:K49"/>
    <mergeCell ref="I50:K50"/>
    <mergeCell ref="I41:K41"/>
    <mergeCell ref="I42:K42"/>
    <mergeCell ref="I43:K43"/>
    <mergeCell ref="I44:K44"/>
    <mergeCell ref="I45:K45"/>
    <mergeCell ref="I38:K38"/>
    <mergeCell ref="I39:K39"/>
    <mergeCell ref="I40:K40"/>
    <mergeCell ref="B84:D84"/>
    <mergeCell ref="E42:F42"/>
    <mergeCell ref="C6:D6"/>
    <mergeCell ref="C3:D4"/>
    <mergeCell ref="E26:F26"/>
    <mergeCell ref="B5:D5"/>
    <mergeCell ref="B7:D7"/>
    <mergeCell ref="E38:F38"/>
  </mergeCells>
  <pageMargins left="0.75" right="0.75" top="1" bottom="1" header="0.5" footer="0.5"/>
  <pageSetup scale="41" orientation="portrait" horizontalDpi="4294967292" verticalDpi="4294967292" r:id="rId1"/>
  <headerFooter alignWithMargins="0"/>
  <customProperties>
    <customPr name="%locator_row%" r:id="rId2"/>
  </customProperties>
  <ignoredErrors>
    <ignoredError sqref="F39:F41 F43:F45 F47 D75 C76 D77:D78" evalError="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pageSetUpPr fitToPage="1"/>
  </sheetPr>
  <dimension ref="A1:AJ188"/>
  <sheetViews>
    <sheetView topLeftCell="A2" zoomScale="50" zoomScaleNormal="50" zoomScaleSheetLayoutView="50" workbookViewId="0">
      <selection activeCell="A12" sqref="A12"/>
    </sheetView>
  </sheetViews>
  <sheetFormatPr defaultColWidth="9.7109375" defaultRowHeight="18" x14ac:dyDescent="0.25"/>
  <cols>
    <col min="1" max="1" width="37.42578125" style="4" customWidth="1"/>
    <col min="2" max="2" width="44.42578125" style="4" bestFit="1" customWidth="1"/>
    <col min="3" max="3" width="24.140625" style="7" bestFit="1" customWidth="1"/>
    <col min="4" max="4" width="31" style="8" bestFit="1" customWidth="1"/>
    <col min="5" max="5" width="31" style="8" customWidth="1"/>
    <col min="6" max="6" width="25.85546875" style="7" bestFit="1" customWidth="1"/>
    <col min="7" max="7" width="20.7109375" style="7" customWidth="1"/>
    <col min="8" max="8" width="51.28515625" style="7" bestFit="1" customWidth="1"/>
    <col min="9" max="9" width="50.28515625" style="7" bestFit="1" customWidth="1"/>
    <col min="10" max="10" width="47.42578125" style="7" bestFit="1" customWidth="1"/>
    <col min="11" max="11" width="48.140625" style="7" bestFit="1" customWidth="1"/>
    <col min="12" max="12" width="20.28515625" style="4" customWidth="1"/>
    <col min="13" max="13" width="23.42578125" style="4" customWidth="1"/>
    <col min="14" max="14" width="57" style="4" bestFit="1" customWidth="1"/>
    <col min="15" max="16" width="47.7109375" style="4" customWidth="1"/>
    <col min="17" max="17" width="51.28515625" style="5" customWidth="1"/>
    <col min="18" max="18" width="56.140625" style="5" customWidth="1"/>
    <col min="19" max="19" width="37.42578125" style="5" customWidth="1"/>
    <col min="20" max="20" width="33.85546875" style="5" customWidth="1"/>
    <col min="21" max="21" width="32.28515625" style="5" customWidth="1"/>
    <col min="22" max="22" width="36.28515625" style="5" customWidth="1"/>
    <col min="23" max="23" width="40" style="5" customWidth="1"/>
    <col min="24" max="24" width="37.140625" style="352" customWidth="1"/>
    <col min="25" max="25" width="31" style="5" customWidth="1"/>
    <col min="26" max="26" width="22.85546875" style="5" customWidth="1"/>
    <col min="27" max="27" width="24.7109375" style="5" customWidth="1"/>
    <col min="28" max="28" width="35.28515625" style="5" customWidth="1"/>
    <col min="29" max="29" width="34.85546875" style="5" customWidth="1"/>
    <col min="30" max="30" width="36.42578125" style="5" customWidth="1"/>
    <col min="31" max="31" width="35.7109375" style="5" bestFit="1" customWidth="1"/>
    <col min="32" max="32" width="28.7109375" style="5" bestFit="1" customWidth="1"/>
    <col min="33" max="35" width="14.42578125" style="4" bestFit="1" customWidth="1"/>
    <col min="36" max="36" width="39.42578125" style="4" bestFit="1" customWidth="1"/>
    <col min="37" max="83" width="8.85546875" style="4" customWidth="1"/>
    <col min="84" max="16384" width="9.7109375" style="4"/>
  </cols>
  <sheetData>
    <row r="1" spans="1:36" ht="75" customHeight="1" x14ac:dyDescent="0.25">
      <c r="A1" s="494"/>
      <c r="B1" s="494"/>
      <c r="C1" s="494"/>
      <c r="D1" s="494"/>
      <c r="E1" s="494"/>
      <c r="F1" s="494"/>
      <c r="G1" s="494"/>
      <c r="H1" s="494"/>
      <c r="I1" s="494"/>
      <c r="J1" s="494"/>
      <c r="K1" s="494"/>
      <c r="L1" s="494"/>
      <c r="M1" s="494"/>
      <c r="N1" s="494"/>
      <c r="O1" s="494"/>
      <c r="P1" s="494"/>
      <c r="Q1" s="494"/>
      <c r="R1" s="494"/>
      <c r="S1" s="494"/>
      <c r="T1" s="494"/>
      <c r="U1" s="494"/>
      <c r="V1" s="494"/>
      <c r="W1" s="494"/>
      <c r="X1" s="494"/>
      <c r="Y1" s="494"/>
      <c r="Z1" s="494"/>
      <c r="AA1" s="494"/>
      <c r="AB1" s="494"/>
      <c r="AC1" s="494"/>
      <c r="AD1" s="494"/>
      <c r="AE1" s="494"/>
      <c r="AF1" s="494"/>
      <c r="AG1" s="494"/>
      <c r="AH1" s="494"/>
      <c r="AI1" s="494"/>
      <c r="AJ1" s="494"/>
    </row>
    <row r="2" spans="1:36" ht="75" customHeight="1" thickBot="1" x14ac:dyDescent="0.3">
      <c r="A2" s="495"/>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row>
    <row r="3" spans="1:36" ht="9" customHeight="1" x14ac:dyDescent="0.25">
      <c r="A3" s="502"/>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row>
    <row r="4" spans="1:36" ht="48" customHeight="1" x14ac:dyDescent="0.25">
      <c r="A4" s="510" t="s">
        <v>253</v>
      </c>
      <c r="B4" s="511"/>
      <c r="C4" s="511"/>
      <c r="D4" s="511"/>
      <c r="E4" s="511"/>
      <c r="F4" s="511"/>
      <c r="G4" s="511"/>
      <c r="H4" s="227"/>
      <c r="I4" s="227"/>
      <c r="J4" s="504"/>
      <c r="K4" s="505"/>
      <c r="L4" s="518" t="s">
        <v>61</v>
      </c>
      <c r="M4" s="519"/>
      <c r="N4" s="519"/>
      <c r="O4" s="519"/>
      <c r="P4" s="519"/>
      <c r="Q4" s="519"/>
      <c r="R4" s="519"/>
      <c r="S4" s="519"/>
      <c r="T4" s="519"/>
      <c r="U4" s="519"/>
      <c r="V4" s="519"/>
      <c r="W4" s="519"/>
      <c r="X4" s="519"/>
      <c r="Y4" s="519"/>
      <c r="Z4" s="519"/>
      <c r="AA4" s="519"/>
      <c r="AB4" s="519"/>
      <c r="AC4" s="519"/>
      <c r="AD4" s="519"/>
      <c r="AE4" s="519"/>
      <c r="AF4" s="519"/>
      <c r="AG4" s="519"/>
      <c r="AH4" s="519"/>
      <c r="AI4" s="519"/>
      <c r="AJ4" s="519"/>
    </row>
    <row r="5" spans="1:36" ht="48" customHeight="1" x14ac:dyDescent="0.25">
      <c r="A5" s="512" t="s">
        <v>254</v>
      </c>
      <c r="B5" s="513"/>
      <c r="C5" s="513"/>
      <c r="D5" s="513"/>
      <c r="E5" s="513"/>
      <c r="F5" s="513"/>
      <c r="G5" s="513"/>
      <c r="H5" s="168"/>
      <c r="I5" s="168"/>
      <c r="J5" s="506"/>
      <c r="K5" s="507"/>
      <c r="L5" s="518"/>
      <c r="M5" s="519"/>
      <c r="N5" s="519"/>
      <c r="O5" s="519"/>
      <c r="P5" s="519"/>
      <c r="Q5" s="519"/>
      <c r="R5" s="519"/>
      <c r="S5" s="519"/>
      <c r="T5" s="519"/>
      <c r="U5" s="519"/>
      <c r="V5" s="519"/>
      <c r="W5" s="519"/>
      <c r="X5" s="519"/>
      <c r="Y5" s="519"/>
      <c r="Z5" s="519"/>
      <c r="AA5" s="519"/>
      <c r="AB5" s="519"/>
      <c r="AC5" s="519"/>
      <c r="AD5" s="519"/>
      <c r="AE5" s="519"/>
      <c r="AF5" s="519"/>
      <c r="AG5" s="519"/>
      <c r="AH5" s="519"/>
      <c r="AI5" s="519"/>
      <c r="AJ5" s="519"/>
    </row>
    <row r="6" spans="1:36" ht="48" customHeight="1" x14ac:dyDescent="0.25">
      <c r="A6" s="514" t="s">
        <v>255</v>
      </c>
      <c r="B6" s="515"/>
      <c r="C6" s="515"/>
      <c r="D6" s="515"/>
      <c r="E6" s="515"/>
      <c r="F6" s="515"/>
      <c r="G6" s="515"/>
      <c r="H6" s="228"/>
      <c r="I6" s="228"/>
      <c r="J6" s="506"/>
      <c r="K6" s="507"/>
      <c r="L6" s="518"/>
      <c r="M6" s="519"/>
      <c r="N6" s="519"/>
      <c r="O6" s="519"/>
      <c r="P6" s="519"/>
      <c r="Q6" s="519"/>
      <c r="R6" s="519"/>
      <c r="S6" s="519"/>
      <c r="T6" s="519"/>
      <c r="U6" s="519"/>
      <c r="V6" s="519"/>
      <c r="W6" s="519"/>
      <c r="X6" s="519"/>
      <c r="Y6" s="519"/>
      <c r="Z6" s="519"/>
      <c r="AA6" s="519"/>
      <c r="AB6" s="519"/>
      <c r="AC6" s="519"/>
      <c r="AD6" s="519"/>
      <c r="AE6" s="519"/>
      <c r="AF6" s="519"/>
      <c r="AG6" s="519"/>
      <c r="AH6" s="519"/>
      <c r="AI6" s="519"/>
      <c r="AJ6" s="519"/>
    </row>
    <row r="7" spans="1:36" ht="48" customHeight="1" x14ac:dyDescent="0.25">
      <c r="A7" s="516" t="s">
        <v>62</v>
      </c>
      <c r="B7" s="517"/>
      <c r="C7" s="517"/>
      <c r="D7" s="517"/>
      <c r="E7" s="517"/>
      <c r="F7" s="517"/>
      <c r="G7" s="517"/>
      <c r="H7" s="229"/>
      <c r="I7" s="229"/>
      <c r="J7" s="508"/>
      <c r="K7" s="509"/>
      <c r="L7" s="518"/>
      <c r="M7" s="519"/>
      <c r="N7" s="519"/>
      <c r="O7" s="519"/>
      <c r="P7" s="519"/>
      <c r="Q7" s="519"/>
      <c r="R7" s="519"/>
      <c r="S7" s="519"/>
      <c r="T7" s="519"/>
      <c r="U7" s="519"/>
      <c r="V7" s="519"/>
      <c r="W7" s="519"/>
      <c r="X7" s="519"/>
      <c r="Y7" s="519"/>
      <c r="Z7" s="519"/>
      <c r="AA7" s="519"/>
      <c r="AB7" s="519"/>
      <c r="AC7" s="519"/>
      <c r="AD7" s="519"/>
      <c r="AE7" s="519"/>
      <c r="AF7" s="519"/>
      <c r="AG7" s="519"/>
      <c r="AH7" s="519"/>
      <c r="AI7" s="519"/>
      <c r="AJ7" s="519"/>
    </row>
    <row r="8" spans="1:36" ht="9" customHeight="1" thickBot="1" x14ac:dyDescent="0.3">
      <c r="A8" s="496"/>
      <c r="B8" s="497"/>
      <c r="C8" s="497"/>
      <c r="D8" s="497"/>
      <c r="E8" s="497"/>
      <c r="F8" s="497"/>
      <c r="G8" s="497"/>
      <c r="H8" s="497"/>
      <c r="I8" s="497"/>
      <c r="J8" s="497"/>
      <c r="K8" s="497"/>
      <c r="L8" s="497"/>
      <c r="M8" s="497"/>
      <c r="N8" s="497"/>
      <c r="O8" s="497"/>
      <c r="P8" s="497"/>
      <c r="Q8" s="497"/>
      <c r="R8" s="497"/>
      <c r="S8" s="497"/>
      <c r="T8" s="497"/>
      <c r="U8" s="497"/>
      <c r="V8" s="497"/>
      <c r="W8" s="497"/>
      <c r="X8" s="497"/>
      <c r="Y8" s="497"/>
      <c r="Z8" s="497"/>
      <c r="AA8" s="497"/>
      <c r="AB8" s="497"/>
      <c r="AC8" s="497"/>
      <c r="AD8" s="497"/>
      <c r="AE8" s="497"/>
      <c r="AF8" s="497"/>
      <c r="AG8" s="497"/>
      <c r="AH8" s="497"/>
      <c r="AI8" s="497"/>
      <c r="AJ8" s="498"/>
    </row>
    <row r="9" spans="1:36" s="110" customFormat="1" ht="123" customHeight="1" thickTop="1" thickBot="1" x14ac:dyDescent="0.25">
      <c r="A9" s="527" t="s">
        <v>63</v>
      </c>
      <c r="B9" s="528"/>
      <c r="C9" s="528"/>
      <c r="D9" s="528"/>
      <c r="E9" s="528"/>
      <c r="F9" s="528"/>
      <c r="G9" s="528"/>
      <c r="H9" s="528"/>
      <c r="I9" s="528"/>
      <c r="J9" s="528"/>
      <c r="K9" s="528"/>
      <c r="L9" s="499" t="s">
        <v>64</v>
      </c>
      <c r="M9" s="499"/>
      <c r="N9" s="111" t="s">
        <v>65</v>
      </c>
      <c r="O9" s="479" t="s">
        <v>66</v>
      </c>
      <c r="P9" s="480"/>
      <c r="Q9" s="480"/>
      <c r="R9" s="480"/>
      <c r="S9" s="480"/>
      <c r="T9" s="480"/>
      <c r="U9" s="480"/>
      <c r="V9" s="481" t="s">
        <v>229</v>
      </c>
      <c r="W9" s="482"/>
      <c r="X9" s="482"/>
      <c r="Y9" s="483"/>
      <c r="Z9" s="481" t="s">
        <v>228</v>
      </c>
      <c r="AA9" s="482"/>
      <c r="AB9" s="482"/>
      <c r="AC9" s="483"/>
      <c r="AD9" s="476" t="s">
        <v>227</v>
      </c>
      <c r="AE9" s="477"/>
      <c r="AF9" s="478"/>
      <c r="AG9" s="500" t="s">
        <v>67</v>
      </c>
      <c r="AH9" s="500"/>
      <c r="AI9" s="501"/>
      <c r="AJ9" s="198" t="s">
        <v>68</v>
      </c>
    </row>
    <row r="10" spans="1:36" s="124" customFormat="1" ht="195" customHeight="1" thickTop="1" thickBot="1" x14ac:dyDescent="0.25">
      <c r="A10" s="114" t="s">
        <v>69</v>
      </c>
      <c r="B10" s="115" t="s">
        <v>70</v>
      </c>
      <c r="C10" s="116" t="s">
        <v>71</v>
      </c>
      <c r="D10" s="117" t="s">
        <v>72</v>
      </c>
      <c r="E10" s="117" t="s">
        <v>185</v>
      </c>
      <c r="F10" s="118" t="s">
        <v>73</v>
      </c>
      <c r="G10" s="118" t="s">
        <v>74</v>
      </c>
      <c r="H10" s="118" t="s">
        <v>176</v>
      </c>
      <c r="I10" s="118" t="s">
        <v>177</v>
      </c>
      <c r="J10" s="118" t="s">
        <v>13</v>
      </c>
      <c r="K10" s="118" t="s">
        <v>75</v>
      </c>
      <c r="L10" s="119" t="s">
        <v>76</v>
      </c>
      <c r="M10" s="119" t="s">
        <v>77</v>
      </c>
      <c r="N10" s="120" t="s">
        <v>78</v>
      </c>
      <c r="O10" s="230" t="s">
        <v>171</v>
      </c>
      <c r="P10" s="230" t="s">
        <v>186</v>
      </c>
      <c r="Q10" s="121" t="s">
        <v>230</v>
      </c>
      <c r="R10" s="121" t="s">
        <v>231</v>
      </c>
      <c r="S10" s="121" t="s">
        <v>232</v>
      </c>
      <c r="T10" s="121" t="s">
        <v>233</v>
      </c>
      <c r="U10" s="121" t="s">
        <v>234</v>
      </c>
      <c r="V10" s="122" t="s">
        <v>79</v>
      </c>
      <c r="W10" s="122" t="s">
        <v>80</v>
      </c>
      <c r="X10" s="122" t="s">
        <v>226</v>
      </c>
      <c r="Y10" s="122" t="s">
        <v>81</v>
      </c>
      <c r="Z10" s="122" t="s">
        <v>219</v>
      </c>
      <c r="AA10" s="122" t="s">
        <v>220</v>
      </c>
      <c r="AB10" s="122" t="s">
        <v>221</v>
      </c>
      <c r="AC10" s="122" t="s">
        <v>222</v>
      </c>
      <c r="AD10" s="123" t="s">
        <v>82</v>
      </c>
      <c r="AE10" s="123" t="s">
        <v>83</v>
      </c>
      <c r="AF10" s="123" t="s">
        <v>84</v>
      </c>
      <c r="AG10" s="121" t="s">
        <v>85</v>
      </c>
      <c r="AH10" s="121" t="s">
        <v>86</v>
      </c>
      <c r="AI10" s="197" t="s">
        <v>87</v>
      </c>
      <c r="AJ10" s="233" t="s">
        <v>88</v>
      </c>
    </row>
    <row r="11" spans="1:36" ht="8.25" customHeight="1" thickTop="1" thickBot="1" x14ac:dyDescent="0.3">
      <c r="A11" s="520"/>
      <c r="B11" s="521"/>
      <c r="C11" s="521"/>
      <c r="D11" s="521"/>
      <c r="E11" s="521"/>
      <c r="F11" s="521"/>
      <c r="G11" s="521"/>
      <c r="H11" s="521"/>
      <c r="I11" s="521"/>
      <c r="J11" s="521"/>
      <c r="K11" s="521"/>
      <c r="L11" s="521"/>
      <c r="M11" s="521"/>
      <c r="N11" s="521"/>
      <c r="O11" s="521"/>
      <c r="P11" s="521"/>
      <c r="Q11" s="521"/>
      <c r="R11" s="521"/>
      <c r="S11" s="521"/>
      <c r="T11" s="521"/>
      <c r="U11" s="521"/>
      <c r="V11" s="521"/>
      <c r="W11" s="521"/>
      <c r="X11" s="522"/>
      <c r="Y11" s="521"/>
      <c r="Z11" s="521"/>
      <c r="AA11" s="521"/>
      <c r="AB11" s="521"/>
      <c r="AC11" s="521"/>
      <c r="AD11" s="521"/>
      <c r="AE11" s="521"/>
      <c r="AF11" s="521"/>
      <c r="AG11" s="521"/>
      <c r="AH11" s="521"/>
      <c r="AI11" s="521"/>
      <c r="AJ11" s="523"/>
    </row>
    <row r="12" spans="1:36" s="376" customFormat="1" ht="21.75" customHeight="1" x14ac:dyDescent="0.25">
      <c r="A12" s="69"/>
      <c r="B12" s="66"/>
      <c r="C12" s="255"/>
      <c r="D12" s="263"/>
      <c r="E12" s="68"/>
      <c r="F12" s="68"/>
      <c r="G12" s="68"/>
      <c r="H12" s="67"/>
      <c r="I12" s="67"/>
      <c r="J12" s="68"/>
      <c r="K12" s="112"/>
      <c r="L12" s="10"/>
      <c r="M12" s="9"/>
      <c r="N12" s="372"/>
      <c r="O12" s="373"/>
      <c r="P12" s="256"/>
      <c r="Q12" s="70"/>
      <c r="R12" s="70"/>
      <c r="S12" s="256"/>
      <c r="T12" s="256"/>
      <c r="U12" s="254"/>
      <c r="V12" s="292"/>
      <c r="W12" s="374"/>
      <c r="X12" s="375" t="str">
        <f>IF(V12&gt;0, V12+90,"")</f>
        <v/>
      </c>
      <c r="Y12" s="374"/>
      <c r="Z12" s="257"/>
      <c r="AA12" s="257"/>
      <c r="AB12" s="257"/>
      <c r="AC12" s="258"/>
      <c r="AD12" s="259"/>
      <c r="AE12" s="260"/>
      <c r="AF12" s="239"/>
      <c r="AG12" s="65"/>
      <c r="AH12" s="65"/>
      <c r="AI12" s="65"/>
      <c r="AJ12" s="113"/>
    </row>
    <row r="13" spans="1:36" s="376" customFormat="1" ht="21.75" customHeight="1" x14ac:dyDescent="0.25">
      <c r="A13" s="69"/>
      <c r="B13" s="66"/>
      <c r="C13" s="255"/>
      <c r="D13" s="263"/>
      <c r="E13" s="68"/>
      <c r="F13" s="68"/>
      <c r="G13" s="68"/>
      <c r="H13" s="67"/>
      <c r="I13" s="67"/>
      <c r="J13" s="68"/>
      <c r="K13" s="112"/>
      <c r="L13" s="10"/>
      <c r="M13" s="9"/>
      <c r="N13" s="372"/>
      <c r="O13" s="373"/>
      <c r="P13" s="256"/>
      <c r="Q13" s="70"/>
      <c r="R13" s="70"/>
      <c r="S13" s="256"/>
      <c r="T13" s="256"/>
      <c r="U13" s="254"/>
      <c r="V13" s="292"/>
      <c r="W13" s="374"/>
      <c r="X13" s="375" t="str">
        <f>IF(V13&gt;0, V13+90,"")</f>
        <v/>
      </c>
      <c r="Y13" s="374"/>
      <c r="Z13" s="257"/>
      <c r="AA13" s="257"/>
      <c r="AB13" s="257"/>
      <c r="AC13" s="258"/>
      <c r="AD13" s="259"/>
      <c r="AE13" s="260"/>
      <c r="AF13" s="239"/>
      <c r="AG13" s="65"/>
      <c r="AH13" s="65"/>
      <c r="AI13" s="65"/>
      <c r="AJ13" s="113"/>
    </row>
    <row r="14" spans="1:36" s="376" customFormat="1" ht="21.75" customHeight="1" x14ac:dyDescent="0.25">
      <c r="A14" s="69"/>
      <c r="B14" s="66"/>
      <c r="C14" s="255"/>
      <c r="D14" s="263"/>
      <c r="E14" s="68"/>
      <c r="F14" s="68"/>
      <c r="G14" s="68"/>
      <c r="H14" s="67"/>
      <c r="I14" s="67"/>
      <c r="J14" s="68"/>
      <c r="K14" s="112"/>
      <c r="L14" s="10"/>
      <c r="M14" s="9"/>
      <c r="N14" s="372"/>
      <c r="O14" s="373"/>
      <c r="P14" s="256"/>
      <c r="Q14" s="70"/>
      <c r="R14" s="70"/>
      <c r="S14" s="256"/>
      <c r="T14" s="256"/>
      <c r="U14" s="254"/>
      <c r="V14" s="292"/>
      <c r="W14" s="374"/>
      <c r="X14" s="375" t="str">
        <f t="shared" ref="X14:X77" si="0">IF(V14&gt;0, V14+90,"")</f>
        <v/>
      </c>
      <c r="Y14" s="374"/>
      <c r="Z14" s="257"/>
      <c r="AA14" s="257"/>
      <c r="AB14" s="257"/>
      <c r="AC14" s="258"/>
      <c r="AD14" s="259"/>
      <c r="AE14" s="260"/>
      <c r="AF14" s="239"/>
      <c r="AG14" s="65"/>
      <c r="AH14" s="65"/>
      <c r="AI14" s="65"/>
      <c r="AJ14" s="113"/>
    </row>
    <row r="15" spans="1:36" s="376" customFormat="1" ht="21.75" customHeight="1" x14ac:dyDescent="0.25">
      <c r="A15" s="69"/>
      <c r="B15" s="66"/>
      <c r="C15" s="255"/>
      <c r="D15" s="262"/>
      <c r="E15" s="68"/>
      <c r="F15" s="68"/>
      <c r="G15" s="68"/>
      <c r="H15" s="67"/>
      <c r="I15" s="67"/>
      <c r="J15" s="68"/>
      <c r="K15" s="112"/>
      <c r="L15" s="10"/>
      <c r="M15" s="9"/>
      <c r="N15" s="372"/>
      <c r="O15" s="373"/>
      <c r="P15" s="256"/>
      <c r="Q15" s="70"/>
      <c r="R15" s="70"/>
      <c r="S15" s="256"/>
      <c r="T15" s="256"/>
      <c r="U15" s="254"/>
      <c r="V15" s="292"/>
      <c r="W15" s="374"/>
      <c r="X15" s="375" t="str">
        <f t="shared" si="0"/>
        <v/>
      </c>
      <c r="Y15" s="374"/>
      <c r="Z15" s="257"/>
      <c r="AA15" s="257"/>
      <c r="AB15" s="257"/>
      <c r="AC15" s="258"/>
      <c r="AD15" s="259"/>
      <c r="AE15" s="260"/>
      <c r="AF15" s="239"/>
      <c r="AG15" s="65"/>
      <c r="AH15" s="65"/>
      <c r="AI15" s="65"/>
      <c r="AJ15" s="113"/>
    </row>
    <row r="16" spans="1:36" s="376" customFormat="1" ht="21.75" customHeight="1" x14ac:dyDescent="0.25">
      <c r="A16" s="69"/>
      <c r="B16" s="66"/>
      <c r="C16" s="255"/>
      <c r="D16" s="262"/>
      <c r="E16" s="68"/>
      <c r="F16" s="68"/>
      <c r="G16" s="68"/>
      <c r="H16" s="67"/>
      <c r="I16" s="67"/>
      <c r="J16" s="68"/>
      <c r="K16" s="112"/>
      <c r="L16" s="10"/>
      <c r="M16" s="9"/>
      <c r="N16" s="372"/>
      <c r="O16" s="373"/>
      <c r="P16" s="256"/>
      <c r="Q16" s="70"/>
      <c r="R16" s="70"/>
      <c r="S16" s="256"/>
      <c r="T16" s="256"/>
      <c r="U16" s="254"/>
      <c r="V16" s="292"/>
      <c r="W16" s="374"/>
      <c r="X16" s="375" t="str">
        <f t="shared" si="0"/>
        <v/>
      </c>
      <c r="Y16" s="374"/>
      <c r="Z16" s="257"/>
      <c r="AA16" s="257"/>
      <c r="AB16" s="257"/>
      <c r="AC16" s="258"/>
      <c r="AD16" s="259"/>
      <c r="AE16" s="260"/>
      <c r="AF16" s="239"/>
      <c r="AG16" s="65"/>
      <c r="AH16" s="65"/>
      <c r="AI16" s="65"/>
      <c r="AJ16" s="113"/>
    </row>
    <row r="17" spans="1:36" s="376" customFormat="1" ht="21.75" customHeight="1" x14ac:dyDescent="0.25">
      <c r="A17" s="69"/>
      <c r="B17" s="66"/>
      <c r="C17" s="255"/>
      <c r="D17" s="112"/>
      <c r="E17" s="68"/>
      <c r="F17" s="68"/>
      <c r="G17" s="68"/>
      <c r="H17" s="67"/>
      <c r="I17" s="67"/>
      <c r="J17" s="68"/>
      <c r="K17" s="112"/>
      <c r="L17" s="10"/>
      <c r="M17" s="9"/>
      <c r="N17" s="372"/>
      <c r="O17" s="373"/>
      <c r="P17" s="256"/>
      <c r="Q17" s="70"/>
      <c r="R17" s="70"/>
      <c r="S17" s="256"/>
      <c r="T17" s="256"/>
      <c r="U17" s="254"/>
      <c r="V17" s="292"/>
      <c r="W17" s="374"/>
      <c r="X17" s="375" t="str">
        <f t="shared" si="0"/>
        <v/>
      </c>
      <c r="Y17" s="374"/>
      <c r="Z17" s="257"/>
      <c r="AA17" s="257"/>
      <c r="AB17" s="257"/>
      <c r="AC17" s="258"/>
      <c r="AD17" s="259"/>
      <c r="AE17" s="260"/>
      <c r="AF17" s="239"/>
      <c r="AG17" s="65"/>
      <c r="AH17" s="65"/>
      <c r="AI17" s="65"/>
      <c r="AJ17" s="113"/>
    </row>
    <row r="18" spans="1:36" s="376" customFormat="1" ht="21.75" customHeight="1" x14ac:dyDescent="0.25">
      <c r="A18" s="69"/>
      <c r="B18" s="66"/>
      <c r="C18" s="255"/>
      <c r="D18" s="112"/>
      <c r="E18" s="68"/>
      <c r="F18" s="68"/>
      <c r="G18" s="68"/>
      <c r="H18" s="67"/>
      <c r="I18" s="67"/>
      <c r="J18" s="68"/>
      <c r="K18" s="112"/>
      <c r="L18" s="10"/>
      <c r="M18" s="9"/>
      <c r="N18" s="372"/>
      <c r="O18" s="373"/>
      <c r="P18" s="256"/>
      <c r="Q18" s="70"/>
      <c r="R18" s="70"/>
      <c r="S18" s="256"/>
      <c r="T18" s="256"/>
      <c r="U18" s="254"/>
      <c r="V18" s="292"/>
      <c r="W18" s="374"/>
      <c r="X18" s="375" t="str">
        <f t="shared" si="0"/>
        <v/>
      </c>
      <c r="Y18" s="374"/>
      <c r="Z18" s="257"/>
      <c r="AA18" s="257"/>
      <c r="AB18" s="257"/>
      <c r="AC18" s="258"/>
      <c r="AD18" s="259"/>
      <c r="AE18" s="260"/>
      <c r="AF18" s="239"/>
      <c r="AG18" s="65"/>
      <c r="AH18" s="65"/>
      <c r="AI18" s="65"/>
      <c r="AJ18" s="113"/>
    </row>
    <row r="19" spans="1:36" s="376" customFormat="1" ht="21.75" customHeight="1" x14ac:dyDescent="0.25">
      <c r="A19" s="69"/>
      <c r="B19" s="66"/>
      <c r="C19" s="255"/>
      <c r="D19" s="112"/>
      <c r="E19" s="68"/>
      <c r="F19" s="68"/>
      <c r="G19" s="68"/>
      <c r="H19" s="67"/>
      <c r="I19" s="67"/>
      <c r="J19" s="68"/>
      <c r="K19" s="112"/>
      <c r="L19" s="10"/>
      <c r="M19" s="9"/>
      <c r="N19" s="372"/>
      <c r="O19" s="373"/>
      <c r="P19" s="256"/>
      <c r="Q19" s="70"/>
      <c r="R19" s="70"/>
      <c r="S19" s="256"/>
      <c r="T19" s="256"/>
      <c r="U19" s="254"/>
      <c r="V19" s="292"/>
      <c r="W19" s="374"/>
      <c r="X19" s="375" t="str">
        <f t="shared" si="0"/>
        <v/>
      </c>
      <c r="Y19" s="374"/>
      <c r="Z19" s="257"/>
      <c r="AA19" s="257"/>
      <c r="AB19" s="257"/>
      <c r="AC19" s="258"/>
      <c r="AD19" s="259"/>
      <c r="AE19" s="260"/>
      <c r="AF19" s="239"/>
      <c r="AG19" s="65"/>
      <c r="AH19" s="65"/>
      <c r="AI19" s="65"/>
      <c r="AJ19" s="113"/>
    </row>
    <row r="20" spans="1:36" s="376" customFormat="1" ht="21.75" customHeight="1" x14ac:dyDescent="0.25">
      <c r="A20" s="69"/>
      <c r="B20" s="66"/>
      <c r="C20" s="255"/>
      <c r="D20" s="112"/>
      <c r="E20" s="68"/>
      <c r="F20" s="68"/>
      <c r="G20" s="68"/>
      <c r="H20" s="67"/>
      <c r="I20" s="67"/>
      <c r="J20" s="68"/>
      <c r="K20" s="112"/>
      <c r="L20" s="10"/>
      <c r="M20" s="9"/>
      <c r="N20" s="372"/>
      <c r="O20" s="373"/>
      <c r="P20" s="256"/>
      <c r="Q20" s="70"/>
      <c r="R20" s="70"/>
      <c r="S20" s="256"/>
      <c r="T20" s="256"/>
      <c r="U20" s="254"/>
      <c r="V20" s="292"/>
      <c r="W20" s="374"/>
      <c r="X20" s="375" t="str">
        <f t="shared" si="0"/>
        <v/>
      </c>
      <c r="Y20" s="374"/>
      <c r="Z20" s="257"/>
      <c r="AA20" s="257"/>
      <c r="AB20" s="257"/>
      <c r="AC20" s="258"/>
      <c r="AD20" s="259"/>
      <c r="AE20" s="260"/>
      <c r="AF20" s="239"/>
      <c r="AG20" s="65"/>
      <c r="AH20" s="65"/>
      <c r="AI20" s="65"/>
      <c r="AJ20" s="113"/>
    </row>
    <row r="21" spans="1:36" s="376" customFormat="1" ht="21.75" customHeight="1" x14ac:dyDescent="0.25">
      <c r="A21" s="69"/>
      <c r="B21" s="66"/>
      <c r="C21" s="255"/>
      <c r="D21" s="112"/>
      <c r="E21" s="68"/>
      <c r="F21" s="68"/>
      <c r="G21" s="68"/>
      <c r="H21" s="67"/>
      <c r="I21" s="67"/>
      <c r="J21" s="68"/>
      <c r="K21" s="112"/>
      <c r="L21" s="10"/>
      <c r="M21" s="9"/>
      <c r="N21" s="372"/>
      <c r="O21" s="373"/>
      <c r="P21" s="256"/>
      <c r="Q21" s="70"/>
      <c r="R21" s="70"/>
      <c r="S21" s="256"/>
      <c r="T21" s="256"/>
      <c r="U21" s="254"/>
      <c r="V21" s="292"/>
      <c r="W21" s="374"/>
      <c r="X21" s="375" t="str">
        <f t="shared" si="0"/>
        <v/>
      </c>
      <c r="Y21" s="374"/>
      <c r="Z21" s="257"/>
      <c r="AA21" s="257"/>
      <c r="AB21" s="257"/>
      <c r="AC21" s="258"/>
      <c r="AD21" s="259"/>
      <c r="AE21" s="260"/>
      <c r="AF21" s="239"/>
      <c r="AG21" s="65"/>
      <c r="AH21" s="65"/>
      <c r="AI21" s="65"/>
      <c r="AJ21" s="113"/>
    </row>
    <row r="22" spans="1:36" s="376" customFormat="1" ht="21.75" customHeight="1" x14ac:dyDescent="0.25">
      <c r="A22" s="69"/>
      <c r="B22" s="66"/>
      <c r="C22" s="255"/>
      <c r="D22" s="112"/>
      <c r="E22" s="68"/>
      <c r="F22" s="68"/>
      <c r="G22" s="68"/>
      <c r="H22" s="67"/>
      <c r="I22" s="67"/>
      <c r="J22" s="68"/>
      <c r="K22" s="112"/>
      <c r="L22" s="10"/>
      <c r="M22" s="9"/>
      <c r="N22" s="372"/>
      <c r="O22" s="373"/>
      <c r="P22" s="256"/>
      <c r="Q22" s="70"/>
      <c r="R22" s="70"/>
      <c r="S22" s="256"/>
      <c r="T22" s="256"/>
      <c r="U22" s="254"/>
      <c r="V22" s="292"/>
      <c r="W22" s="374"/>
      <c r="X22" s="375" t="str">
        <f t="shared" si="0"/>
        <v/>
      </c>
      <c r="Y22" s="374"/>
      <c r="Z22" s="257"/>
      <c r="AA22" s="257"/>
      <c r="AB22" s="257"/>
      <c r="AC22" s="258"/>
      <c r="AD22" s="259"/>
      <c r="AE22" s="260"/>
      <c r="AF22" s="239"/>
      <c r="AG22" s="65"/>
      <c r="AH22" s="65"/>
      <c r="AI22" s="65"/>
      <c r="AJ22" s="113"/>
    </row>
    <row r="23" spans="1:36" s="376" customFormat="1" ht="21.75" customHeight="1" x14ac:dyDescent="0.25">
      <c r="A23" s="69"/>
      <c r="B23" s="66"/>
      <c r="C23" s="255"/>
      <c r="D23" s="112"/>
      <c r="E23" s="68"/>
      <c r="F23" s="68"/>
      <c r="G23" s="68"/>
      <c r="H23" s="67"/>
      <c r="I23" s="67"/>
      <c r="J23" s="68"/>
      <c r="K23" s="112"/>
      <c r="L23" s="10"/>
      <c r="M23" s="9"/>
      <c r="N23" s="372"/>
      <c r="O23" s="373"/>
      <c r="P23" s="256"/>
      <c r="Q23" s="70"/>
      <c r="R23" s="70"/>
      <c r="S23" s="256"/>
      <c r="T23" s="256"/>
      <c r="U23" s="254"/>
      <c r="V23" s="292"/>
      <c r="W23" s="374"/>
      <c r="X23" s="375" t="str">
        <f t="shared" si="0"/>
        <v/>
      </c>
      <c r="Y23" s="374"/>
      <c r="Z23" s="257"/>
      <c r="AA23" s="257"/>
      <c r="AB23" s="257"/>
      <c r="AC23" s="258"/>
      <c r="AD23" s="259"/>
      <c r="AE23" s="260"/>
      <c r="AF23" s="239"/>
      <c r="AG23" s="65"/>
      <c r="AH23" s="65"/>
      <c r="AI23" s="65"/>
      <c r="AJ23" s="113"/>
    </row>
    <row r="24" spans="1:36" s="376" customFormat="1" ht="21.75" customHeight="1" x14ac:dyDescent="0.25">
      <c r="A24" s="69"/>
      <c r="B24" s="66"/>
      <c r="C24" s="255"/>
      <c r="D24" s="112"/>
      <c r="E24" s="68"/>
      <c r="F24" s="68"/>
      <c r="G24" s="68"/>
      <c r="H24" s="67"/>
      <c r="I24" s="67"/>
      <c r="J24" s="68"/>
      <c r="K24" s="112"/>
      <c r="L24" s="10"/>
      <c r="M24" s="9"/>
      <c r="N24" s="372"/>
      <c r="O24" s="373"/>
      <c r="P24" s="256"/>
      <c r="Q24" s="70"/>
      <c r="R24" s="70"/>
      <c r="S24" s="256"/>
      <c r="T24" s="256"/>
      <c r="U24" s="254"/>
      <c r="V24" s="292"/>
      <c r="W24" s="374"/>
      <c r="X24" s="375" t="str">
        <f t="shared" si="0"/>
        <v/>
      </c>
      <c r="Y24" s="374"/>
      <c r="Z24" s="257"/>
      <c r="AA24" s="257"/>
      <c r="AB24" s="257"/>
      <c r="AC24" s="258"/>
      <c r="AD24" s="259"/>
      <c r="AE24" s="260"/>
      <c r="AF24" s="239"/>
      <c r="AG24" s="65"/>
      <c r="AH24" s="65"/>
      <c r="AI24" s="65"/>
      <c r="AJ24" s="113"/>
    </row>
    <row r="25" spans="1:36" s="376" customFormat="1" ht="21.75" customHeight="1" x14ac:dyDescent="0.25">
      <c r="A25" s="69"/>
      <c r="B25" s="66"/>
      <c r="C25" s="255"/>
      <c r="D25" s="112"/>
      <c r="E25" s="68"/>
      <c r="F25" s="68"/>
      <c r="G25" s="68"/>
      <c r="H25" s="67"/>
      <c r="I25" s="67"/>
      <c r="J25" s="68"/>
      <c r="K25" s="112"/>
      <c r="L25" s="10"/>
      <c r="M25" s="9"/>
      <c r="N25" s="372"/>
      <c r="O25" s="373"/>
      <c r="P25" s="256"/>
      <c r="Q25" s="70"/>
      <c r="R25" s="70"/>
      <c r="S25" s="256"/>
      <c r="T25" s="256"/>
      <c r="U25" s="254"/>
      <c r="V25" s="292"/>
      <c r="W25" s="374"/>
      <c r="X25" s="375" t="str">
        <f t="shared" si="0"/>
        <v/>
      </c>
      <c r="Y25" s="374"/>
      <c r="Z25" s="257"/>
      <c r="AA25" s="257"/>
      <c r="AB25" s="257"/>
      <c r="AC25" s="258"/>
      <c r="AD25" s="259"/>
      <c r="AE25" s="260"/>
      <c r="AF25" s="239"/>
      <c r="AG25" s="65"/>
      <c r="AH25" s="65"/>
      <c r="AI25" s="65"/>
      <c r="AJ25" s="113"/>
    </row>
    <row r="26" spans="1:36" s="376" customFormat="1" ht="21.75" customHeight="1" x14ac:dyDescent="0.25">
      <c r="A26" s="69"/>
      <c r="B26" s="66"/>
      <c r="C26" s="255"/>
      <c r="D26" s="112"/>
      <c r="E26" s="68"/>
      <c r="F26" s="68"/>
      <c r="G26" s="68"/>
      <c r="H26" s="67"/>
      <c r="I26" s="67"/>
      <c r="J26" s="68"/>
      <c r="K26" s="112"/>
      <c r="L26" s="10"/>
      <c r="M26" s="9"/>
      <c r="N26" s="372"/>
      <c r="O26" s="373"/>
      <c r="P26" s="256"/>
      <c r="Q26" s="70"/>
      <c r="R26" s="70"/>
      <c r="S26" s="256"/>
      <c r="T26" s="256"/>
      <c r="U26" s="254"/>
      <c r="V26" s="292"/>
      <c r="W26" s="374"/>
      <c r="X26" s="375" t="str">
        <f t="shared" si="0"/>
        <v/>
      </c>
      <c r="Y26" s="374"/>
      <c r="Z26" s="257"/>
      <c r="AA26" s="257"/>
      <c r="AB26" s="257"/>
      <c r="AC26" s="258"/>
      <c r="AD26" s="259"/>
      <c r="AE26" s="260"/>
      <c r="AF26" s="239"/>
      <c r="AG26" s="65"/>
      <c r="AH26" s="65"/>
      <c r="AI26" s="65"/>
      <c r="AJ26" s="113"/>
    </row>
    <row r="27" spans="1:36" s="376" customFormat="1" ht="21.75" customHeight="1" x14ac:dyDescent="0.25">
      <c r="A27" s="69"/>
      <c r="B27" s="66"/>
      <c r="C27" s="255"/>
      <c r="D27" s="112"/>
      <c r="E27" s="68"/>
      <c r="F27" s="68"/>
      <c r="G27" s="68"/>
      <c r="H27" s="67"/>
      <c r="I27" s="67"/>
      <c r="J27" s="68"/>
      <c r="K27" s="112"/>
      <c r="L27" s="10"/>
      <c r="M27" s="9"/>
      <c r="N27" s="372"/>
      <c r="O27" s="373"/>
      <c r="P27" s="256"/>
      <c r="Q27" s="70"/>
      <c r="R27" s="70"/>
      <c r="S27" s="256"/>
      <c r="T27" s="256"/>
      <c r="U27" s="254"/>
      <c r="V27" s="292"/>
      <c r="W27" s="374"/>
      <c r="X27" s="375" t="str">
        <f t="shared" si="0"/>
        <v/>
      </c>
      <c r="Y27" s="374"/>
      <c r="Z27" s="257"/>
      <c r="AA27" s="257"/>
      <c r="AB27" s="257"/>
      <c r="AC27" s="258"/>
      <c r="AD27" s="259"/>
      <c r="AE27" s="260"/>
      <c r="AF27" s="239"/>
      <c r="AG27" s="65"/>
      <c r="AH27" s="65"/>
      <c r="AI27" s="65"/>
      <c r="AJ27" s="113"/>
    </row>
    <row r="28" spans="1:36" s="376" customFormat="1" ht="21.75" customHeight="1" x14ac:dyDescent="0.25">
      <c r="A28" s="69"/>
      <c r="B28" s="66"/>
      <c r="C28" s="255"/>
      <c r="D28" s="112"/>
      <c r="E28" s="68"/>
      <c r="F28" s="68"/>
      <c r="G28" s="68"/>
      <c r="H28" s="67"/>
      <c r="I28" s="67"/>
      <c r="J28" s="68"/>
      <c r="K28" s="112"/>
      <c r="L28" s="10"/>
      <c r="M28" s="9"/>
      <c r="N28" s="372"/>
      <c r="O28" s="373"/>
      <c r="P28" s="256"/>
      <c r="Q28" s="70"/>
      <c r="R28" s="70"/>
      <c r="S28" s="256"/>
      <c r="T28" s="256"/>
      <c r="U28" s="254"/>
      <c r="V28" s="292"/>
      <c r="W28" s="374"/>
      <c r="X28" s="375" t="str">
        <f t="shared" si="0"/>
        <v/>
      </c>
      <c r="Y28" s="374"/>
      <c r="Z28" s="257"/>
      <c r="AA28" s="257"/>
      <c r="AB28" s="257"/>
      <c r="AC28" s="258"/>
      <c r="AD28" s="259"/>
      <c r="AE28" s="260"/>
      <c r="AF28" s="239"/>
      <c r="AG28" s="65"/>
      <c r="AH28" s="65"/>
      <c r="AI28" s="65"/>
      <c r="AJ28" s="113"/>
    </row>
    <row r="29" spans="1:36" s="376" customFormat="1" ht="21.75" customHeight="1" x14ac:dyDescent="0.25">
      <c r="A29" s="69"/>
      <c r="B29" s="66"/>
      <c r="C29" s="255"/>
      <c r="D29" s="112"/>
      <c r="E29" s="68"/>
      <c r="F29" s="68"/>
      <c r="G29" s="68"/>
      <c r="H29" s="67"/>
      <c r="I29" s="67"/>
      <c r="J29" s="68"/>
      <c r="K29" s="112"/>
      <c r="L29" s="10"/>
      <c r="M29" s="9"/>
      <c r="N29" s="372"/>
      <c r="O29" s="373"/>
      <c r="P29" s="256"/>
      <c r="Q29" s="70"/>
      <c r="R29" s="70"/>
      <c r="S29" s="256"/>
      <c r="T29" s="256"/>
      <c r="U29" s="254"/>
      <c r="V29" s="292"/>
      <c r="W29" s="374"/>
      <c r="X29" s="375" t="str">
        <f t="shared" si="0"/>
        <v/>
      </c>
      <c r="Y29" s="374"/>
      <c r="Z29" s="257"/>
      <c r="AA29" s="257"/>
      <c r="AB29" s="257"/>
      <c r="AC29" s="258"/>
      <c r="AD29" s="259"/>
      <c r="AE29" s="260"/>
      <c r="AF29" s="239"/>
      <c r="AG29" s="65"/>
      <c r="AH29" s="65"/>
      <c r="AI29" s="65"/>
      <c r="AJ29" s="113"/>
    </row>
    <row r="30" spans="1:36" s="376" customFormat="1" ht="21.75" customHeight="1" x14ac:dyDescent="0.25">
      <c r="A30" s="69"/>
      <c r="B30" s="66"/>
      <c r="C30" s="255"/>
      <c r="D30" s="112"/>
      <c r="E30" s="68"/>
      <c r="F30" s="68"/>
      <c r="G30" s="68"/>
      <c r="H30" s="67"/>
      <c r="I30" s="67"/>
      <c r="J30" s="68"/>
      <c r="K30" s="112"/>
      <c r="L30" s="10"/>
      <c r="M30" s="9"/>
      <c r="N30" s="372"/>
      <c r="O30" s="373"/>
      <c r="P30" s="256"/>
      <c r="Q30" s="70"/>
      <c r="R30" s="70"/>
      <c r="S30" s="256"/>
      <c r="T30" s="256"/>
      <c r="U30" s="254"/>
      <c r="V30" s="292"/>
      <c r="W30" s="374"/>
      <c r="X30" s="375" t="str">
        <f t="shared" si="0"/>
        <v/>
      </c>
      <c r="Y30" s="374"/>
      <c r="Z30" s="257"/>
      <c r="AA30" s="257"/>
      <c r="AB30" s="257"/>
      <c r="AC30" s="258"/>
      <c r="AD30" s="259"/>
      <c r="AE30" s="260"/>
      <c r="AF30" s="239"/>
      <c r="AG30" s="65"/>
      <c r="AH30" s="65"/>
      <c r="AI30" s="65"/>
      <c r="AJ30" s="113"/>
    </row>
    <row r="31" spans="1:36" s="376" customFormat="1" ht="21.75" customHeight="1" x14ac:dyDescent="0.25">
      <c r="A31" s="69"/>
      <c r="B31" s="66"/>
      <c r="C31" s="255"/>
      <c r="D31" s="112"/>
      <c r="E31" s="68"/>
      <c r="F31" s="68"/>
      <c r="G31" s="68"/>
      <c r="H31" s="67"/>
      <c r="I31" s="67"/>
      <c r="J31" s="68"/>
      <c r="K31" s="112"/>
      <c r="L31" s="10"/>
      <c r="M31" s="9"/>
      <c r="N31" s="372"/>
      <c r="O31" s="373"/>
      <c r="P31" s="256"/>
      <c r="Q31" s="70"/>
      <c r="R31" s="70"/>
      <c r="S31" s="256"/>
      <c r="T31" s="256"/>
      <c r="U31" s="254"/>
      <c r="V31" s="292"/>
      <c r="W31" s="374"/>
      <c r="X31" s="375" t="str">
        <f t="shared" si="0"/>
        <v/>
      </c>
      <c r="Y31" s="374"/>
      <c r="Z31" s="257"/>
      <c r="AA31" s="257"/>
      <c r="AB31" s="257"/>
      <c r="AC31" s="258"/>
      <c r="AD31" s="259"/>
      <c r="AE31" s="260"/>
      <c r="AF31" s="239"/>
      <c r="AG31" s="65"/>
      <c r="AH31" s="65"/>
      <c r="AI31" s="65"/>
      <c r="AJ31" s="113"/>
    </row>
    <row r="32" spans="1:36" s="376" customFormat="1" ht="21.75" customHeight="1" x14ac:dyDescent="0.25">
      <c r="A32" s="69"/>
      <c r="B32" s="66"/>
      <c r="C32" s="255"/>
      <c r="D32" s="112"/>
      <c r="E32" s="68"/>
      <c r="F32" s="68"/>
      <c r="G32" s="68"/>
      <c r="H32" s="67"/>
      <c r="I32" s="67"/>
      <c r="J32" s="68"/>
      <c r="K32" s="112"/>
      <c r="L32" s="10"/>
      <c r="M32" s="9"/>
      <c r="N32" s="372"/>
      <c r="O32" s="373"/>
      <c r="P32" s="256"/>
      <c r="Q32" s="70"/>
      <c r="R32" s="70"/>
      <c r="S32" s="256"/>
      <c r="T32" s="256"/>
      <c r="U32" s="254"/>
      <c r="V32" s="292"/>
      <c r="W32" s="374"/>
      <c r="X32" s="375" t="str">
        <f t="shared" si="0"/>
        <v/>
      </c>
      <c r="Y32" s="374"/>
      <c r="Z32" s="257"/>
      <c r="AA32" s="257"/>
      <c r="AB32" s="257"/>
      <c r="AC32" s="258"/>
      <c r="AD32" s="259"/>
      <c r="AE32" s="260"/>
      <c r="AF32" s="239"/>
      <c r="AG32" s="65"/>
      <c r="AH32" s="65"/>
      <c r="AI32" s="65"/>
      <c r="AJ32" s="113"/>
    </row>
    <row r="33" spans="1:36" s="376" customFormat="1" ht="21.75" customHeight="1" x14ac:dyDescent="0.25">
      <c r="A33" s="69"/>
      <c r="B33" s="66"/>
      <c r="C33" s="255"/>
      <c r="D33" s="112"/>
      <c r="E33" s="68"/>
      <c r="F33" s="68"/>
      <c r="G33" s="68"/>
      <c r="H33" s="67"/>
      <c r="I33" s="67"/>
      <c r="J33" s="68"/>
      <c r="K33" s="112"/>
      <c r="L33" s="10"/>
      <c r="M33" s="9"/>
      <c r="N33" s="372"/>
      <c r="O33" s="373"/>
      <c r="P33" s="256"/>
      <c r="Q33" s="70"/>
      <c r="R33" s="70"/>
      <c r="S33" s="256"/>
      <c r="T33" s="256"/>
      <c r="U33" s="254"/>
      <c r="V33" s="292"/>
      <c r="W33" s="374"/>
      <c r="X33" s="375" t="str">
        <f t="shared" si="0"/>
        <v/>
      </c>
      <c r="Y33" s="374"/>
      <c r="Z33" s="257"/>
      <c r="AA33" s="257"/>
      <c r="AB33" s="257"/>
      <c r="AC33" s="258"/>
      <c r="AD33" s="259"/>
      <c r="AE33" s="260"/>
      <c r="AF33" s="239"/>
      <c r="AG33" s="65"/>
      <c r="AH33" s="65"/>
      <c r="AI33" s="65"/>
      <c r="AJ33" s="113"/>
    </row>
    <row r="34" spans="1:36" s="376" customFormat="1" ht="21.75" customHeight="1" x14ac:dyDescent="0.25">
      <c r="A34" s="69"/>
      <c r="B34" s="66"/>
      <c r="C34" s="255"/>
      <c r="D34" s="112"/>
      <c r="E34" s="68"/>
      <c r="F34" s="68"/>
      <c r="G34" s="68"/>
      <c r="H34" s="67"/>
      <c r="I34" s="67"/>
      <c r="J34" s="68"/>
      <c r="K34" s="112"/>
      <c r="L34" s="10"/>
      <c r="M34" s="9"/>
      <c r="N34" s="372"/>
      <c r="O34" s="373"/>
      <c r="P34" s="256"/>
      <c r="Q34" s="70"/>
      <c r="R34" s="70"/>
      <c r="S34" s="256"/>
      <c r="T34" s="256"/>
      <c r="U34" s="254"/>
      <c r="V34" s="292"/>
      <c r="W34" s="374"/>
      <c r="X34" s="375" t="str">
        <f t="shared" si="0"/>
        <v/>
      </c>
      <c r="Y34" s="374"/>
      <c r="Z34" s="257"/>
      <c r="AA34" s="257"/>
      <c r="AB34" s="257"/>
      <c r="AC34" s="258"/>
      <c r="AD34" s="259"/>
      <c r="AE34" s="260"/>
      <c r="AF34" s="239"/>
      <c r="AG34" s="65"/>
      <c r="AH34" s="65"/>
      <c r="AI34" s="65"/>
      <c r="AJ34" s="113"/>
    </row>
    <row r="35" spans="1:36" s="376" customFormat="1" ht="21.75" customHeight="1" x14ac:dyDescent="0.25">
      <c r="A35" s="69"/>
      <c r="B35" s="66"/>
      <c r="C35" s="255"/>
      <c r="D35" s="112"/>
      <c r="E35" s="68"/>
      <c r="F35" s="68"/>
      <c r="G35" s="68"/>
      <c r="H35" s="67"/>
      <c r="I35" s="67"/>
      <c r="J35" s="68"/>
      <c r="K35" s="112"/>
      <c r="L35" s="10"/>
      <c r="M35" s="9"/>
      <c r="N35" s="372"/>
      <c r="O35" s="373"/>
      <c r="P35" s="256"/>
      <c r="Q35" s="70"/>
      <c r="R35" s="70"/>
      <c r="S35" s="256"/>
      <c r="T35" s="256"/>
      <c r="U35" s="254"/>
      <c r="V35" s="292"/>
      <c r="W35" s="374"/>
      <c r="X35" s="375" t="str">
        <f t="shared" si="0"/>
        <v/>
      </c>
      <c r="Y35" s="374"/>
      <c r="Z35" s="257"/>
      <c r="AA35" s="257"/>
      <c r="AB35" s="257"/>
      <c r="AC35" s="258"/>
      <c r="AD35" s="259"/>
      <c r="AE35" s="260"/>
      <c r="AF35" s="239"/>
      <c r="AG35" s="65"/>
      <c r="AH35" s="65"/>
      <c r="AI35" s="65"/>
      <c r="AJ35" s="113"/>
    </row>
    <row r="36" spans="1:36" s="376" customFormat="1" ht="21.75" customHeight="1" x14ac:dyDescent="0.25">
      <c r="A36" s="69"/>
      <c r="B36" s="66"/>
      <c r="C36" s="255"/>
      <c r="D36" s="112"/>
      <c r="E36" s="68"/>
      <c r="F36" s="68"/>
      <c r="G36" s="68"/>
      <c r="H36" s="67"/>
      <c r="I36" s="67"/>
      <c r="J36" s="68"/>
      <c r="K36" s="112"/>
      <c r="L36" s="10"/>
      <c r="M36" s="9"/>
      <c r="N36" s="372"/>
      <c r="O36" s="373"/>
      <c r="P36" s="256"/>
      <c r="Q36" s="70"/>
      <c r="R36" s="70"/>
      <c r="S36" s="256"/>
      <c r="T36" s="256"/>
      <c r="U36" s="254"/>
      <c r="V36" s="292"/>
      <c r="W36" s="374"/>
      <c r="X36" s="375" t="str">
        <f t="shared" si="0"/>
        <v/>
      </c>
      <c r="Y36" s="374"/>
      <c r="Z36" s="257"/>
      <c r="AA36" s="257"/>
      <c r="AB36" s="257"/>
      <c r="AC36" s="258"/>
      <c r="AD36" s="259"/>
      <c r="AE36" s="260"/>
      <c r="AF36" s="239"/>
      <c r="AG36" s="65"/>
      <c r="AH36" s="65"/>
      <c r="AI36" s="65"/>
      <c r="AJ36" s="113"/>
    </row>
    <row r="37" spans="1:36" s="376" customFormat="1" ht="21.75" customHeight="1" x14ac:dyDescent="0.25">
      <c r="A37" s="69"/>
      <c r="B37" s="66"/>
      <c r="C37" s="255"/>
      <c r="D37" s="112"/>
      <c r="E37" s="68"/>
      <c r="F37" s="68"/>
      <c r="G37" s="68"/>
      <c r="H37" s="67"/>
      <c r="I37" s="67"/>
      <c r="J37" s="68"/>
      <c r="K37" s="112"/>
      <c r="L37" s="10"/>
      <c r="M37" s="9"/>
      <c r="N37" s="372"/>
      <c r="O37" s="373"/>
      <c r="P37" s="256"/>
      <c r="Q37" s="70"/>
      <c r="R37" s="70"/>
      <c r="S37" s="256"/>
      <c r="T37" s="256"/>
      <c r="U37" s="254"/>
      <c r="V37" s="292"/>
      <c r="W37" s="374"/>
      <c r="X37" s="375" t="str">
        <f t="shared" si="0"/>
        <v/>
      </c>
      <c r="Y37" s="374"/>
      <c r="Z37" s="257"/>
      <c r="AA37" s="257"/>
      <c r="AB37" s="257"/>
      <c r="AC37" s="258"/>
      <c r="AD37" s="259"/>
      <c r="AE37" s="260"/>
      <c r="AF37" s="239"/>
      <c r="AG37" s="65"/>
      <c r="AH37" s="65"/>
      <c r="AI37" s="65"/>
      <c r="AJ37" s="113"/>
    </row>
    <row r="38" spans="1:36" s="376" customFormat="1" ht="21.75" customHeight="1" x14ac:dyDescent="0.25">
      <c r="A38" s="69"/>
      <c r="B38" s="66"/>
      <c r="C38" s="255"/>
      <c r="D38" s="112"/>
      <c r="E38" s="68"/>
      <c r="F38" s="68"/>
      <c r="G38" s="68"/>
      <c r="H38" s="67"/>
      <c r="I38" s="67"/>
      <c r="J38" s="68"/>
      <c r="K38" s="112"/>
      <c r="L38" s="10"/>
      <c r="M38" s="9"/>
      <c r="N38" s="372"/>
      <c r="O38" s="373"/>
      <c r="P38" s="256"/>
      <c r="Q38" s="70"/>
      <c r="R38" s="70"/>
      <c r="S38" s="256"/>
      <c r="T38" s="256"/>
      <c r="U38" s="254"/>
      <c r="V38" s="292"/>
      <c r="W38" s="374"/>
      <c r="X38" s="375" t="str">
        <f t="shared" si="0"/>
        <v/>
      </c>
      <c r="Y38" s="374"/>
      <c r="Z38" s="257"/>
      <c r="AA38" s="257"/>
      <c r="AB38" s="257"/>
      <c r="AC38" s="258"/>
      <c r="AD38" s="259"/>
      <c r="AE38" s="260"/>
      <c r="AF38" s="239"/>
      <c r="AG38" s="65"/>
      <c r="AH38" s="65"/>
      <c r="AI38" s="65"/>
      <c r="AJ38" s="113"/>
    </row>
    <row r="39" spans="1:36" s="376" customFormat="1" ht="21.75" customHeight="1" x14ac:dyDescent="0.25">
      <c r="A39" s="69"/>
      <c r="B39" s="66"/>
      <c r="C39" s="255"/>
      <c r="D39" s="112"/>
      <c r="E39" s="68"/>
      <c r="F39" s="68"/>
      <c r="G39" s="68"/>
      <c r="H39" s="67"/>
      <c r="I39" s="67"/>
      <c r="J39" s="68"/>
      <c r="K39" s="112"/>
      <c r="L39" s="10"/>
      <c r="M39" s="9"/>
      <c r="N39" s="372"/>
      <c r="O39" s="373"/>
      <c r="P39" s="256"/>
      <c r="Q39" s="70"/>
      <c r="R39" s="70"/>
      <c r="S39" s="256"/>
      <c r="T39" s="256"/>
      <c r="U39" s="254"/>
      <c r="V39" s="292"/>
      <c r="W39" s="374"/>
      <c r="X39" s="375" t="str">
        <f t="shared" si="0"/>
        <v/>
      </c>
      <c r="Y39" s="374"/>
      <c r="Z39" s="257"/>
      <c r="AA39" s="257"/>
      <c r="AB39" s="257"/>
      <c r="AC39" s="258"/>
      <c r="AD39" s="259"/>
      <c r="AE39" s="260"/>
      <c r="AF39" s="239"/>
      <c r="AG39" s="65"/>
      <c r="AH39" s="65"/>
      <c r="AI39" s="65"/>
      <c r="AJ39" s="113"/>
    </row>
    <row r="40" spans="1:36" s="376" customFormat="1" ht="21.75" customHeight="1" x14ac:dyDescent="0.25">
      <c r="A40" s="69"/>
      <c r="B40" s="66"/>
      <c r="C40" s="255"/>
      <c r="D40" s="112"/>
      <c r="E40" s="68"/>
      <c r="F40" s="68"/>
      <c r="G40" s="68"/>
      <c r="H40" s="67"/>
      <c r="I40" s="67"/>
      <c r="J40" s="68"/>
      <c r="K40" s="112"/>
      <c r="L40" s="10"/>
      <c r="M40" s="9"/>
      <c r="N40" s="372"/>
      <c r="O40" s="373"/>
      <c r="P40" s="256"/>
      <c r="Q40" s="70"/>
      <c r="R40" s="70"/>
      <c r="S40" s="256"/>
      <c r="T40" s="256"/>
      <c r="U40" s="254"/>
      <c r="V40" s="292"/>
      <c r="W40" s="374"/>
      <c r="X40" s="375" t="str">
        <f t="shared" si="0"/>
        <v/>
      </c>
      <c r="Y40" s="374"/>
      <c r="Z40" s="257"/>
      <c r="AA40" s="257"/>
      <c r="AB40" s="257"/>
      <c r="AC40" s="258"/>
      <c r="AD40" s="259"/>
      <c r="AE40" s="260"/>
      <c r="AF40" s="239"/>
      <c r="AG40" s="65"/>
      <c r="AH40" s="65"/>
      <c r="AI40" s="65"/>
      <c r="AJ40" s="113"/>
    </row>
    <row r="41" spans="1:36" s="376" customFormat="1" ht="21.75" customHeight="1" x14ac:dyDescent="0.25">
      <c r="A41" s="69"/>
      <c r="B41" s="66"/>
      <c r="C41" s="255"/>
      <c r="D41" s="112"/>
      <c r="E41" s="68"/>
      <c r="F41" s="68"/>
      <c r="G41" s="68"/>
      <c r="H41" s="67"/>
      <c r="I41" s="67"/>
      <c r="J41" s="68"/>
      <c r="K41" s="112"/>
      <c r="L41" s="10"/>
      <c r="M41" s="9"/>
      <c r="N41" s="372"/>
      <c r="O41" s="373"/>
      <c r="P41" s="256"/>
      <c r="Q41" s="70"/>
      <c r="R41" s="70"/>
      <c r="S41" s="256"/>
      <c r="T41" s="256"/>
      <c r="U41" s="254"/>
      <c r="V41" s="292"/>
      <c r="W41" s="374"/>
      <c r="X41" s="375" t="str">
        <f t="shared" si="0"/>
        <v/>
      </c>
      <c r="Y41" s="374"/>
      <c r="Z41" s="257"/>
      <c r="AA41" s="257"/>
      <c r="AB41" s="257"/>
      <c r="AC41" s="258"/>
      <c r="AD41" s="259"/>
      <c r="AE41" s="260"/>
      <c r="AF41" s="239"/>
      <c r="AG41" s="65"/>
      <c r="AH41" s="65"/>
      <c r="AI41" s="65"/>
      <c r="AJ41" s="113"/>
    </row>
    <row r="42" spans="1:36" s="376" customFormat="1" ht="21.75" customHeight="1" x14ac:dyDescent="0.25">
      <c r="A42" s="69"/>
      <c r="B42" s="66"/>
      <c r="C42" s="255"/>
      <c r="D42" s="112"/>
      <c r="E42" s="68"/>
      <c r="F42" s="68"/>
      <c r="G42" s="68"/>
      <c r="H42" s="67"/>
      <c r="I42" s="67"/>
      <c r="J42" s="68"/>
      <c r="K42" s="112"/>
      <c r="L42" s="10"/>
      <c r="M42" s="9"/>
      <c r="N42" s="372"/>
      <c r="O42" s="373"/>
      <c r="P42" s="256"/>
      <c r="Q42" s="70"/>
      <c r="R42" s="70"/>
      <c r="S42" s="256"/>
      <c r="T42" s="256"/>
      <c r="U42" s="254"/>
      <c r="V42" s="292"/>
      <c r="W42" s="374"/>
      <c r="X42" s="375" t="str">
        <f t="shared" si="0"/>
        <v/>
      </c>
      <c r="Y42" s="374"/>
      <c r="Z42" s="257"/>
      <c r="AA42" s="257"/>
      <c r="AB42" s="257"/>
      <c r="AC42" s="258"/>
      <c r="AD42" s="259"/>
      <c r="AE42" s="260"/>
      <c r="AF42" s="239"/>
      <c r="AG42" s="65"/>
      <c r="AH42" s="65"/>
      <c r="AI42" s="65"/>
      <c r="AJ42" s="113"/>
    </row>
    <row r="43" spans="1:36" s="376" customFormat="1" ht="21.75" customHeight="1" x14ac:dyDescent="0.25">
      <c r="A43" s="69"/>
      <c r="B43" s="66"/>
      <c r="C43" s="255"/>
      <c r="D43" s="112"/>
      <c r="E43" s="68"/>
      <c r="F43" s="68"/>
      <c r="G43" s="68"/>
      <c r="H43" s="67"/>
      <c r="I43" s="67"/>
      <c r="J43" s="68"/>
      <c r="K43" s="112"/>
      <c r="L43" s="10"/>
      <c r="M43" s="9"/>
      <c r="N43" s="372"/>
      <c r="O43" s="373"/>
      <c r="P43" s="256"/>
      <c r="Q43" s="70"/>
      <c r="R43" s="70"/>
      <c r="S43" s="256"/>
      <c r="T43" s="256"/>
      <c r="U43" s="254"/>
      <c r="V43" s="292"/>
      <c r="W43" s="374"/>
      <c r="X43" s="375" t="str">
        <f t="shared" si="0"/>
        <v/>
      </c>
      <c r="Y43" s="374"/>
      <c r="Z43" s="257"/>
      <c r="AA43" s="257"/>
      <c r="AB43" s="257"/>
      <c r="AC43" s="258"/>
      <c r="AD43" s="259"/>
      <c r="AE43" s="260"/>
      <c r="AF43" s="239"/>
      <c r="AG43" s="65"/>
      <c r="AH43" s="65"/>
      <c r="AI43" s="65"/>
      <c r="AJ43" s="113"/>
    </row>
    <row r="44" spans="1:36" s="376" customFormat="1" ht="21.75" customHeight="1" x14ac:dyDescent="0.25">
      <c r="A44" s="69"/>
      <c r="B44" s="66"/>
      <c r="C44" s="255"/>
      <c r="D44" s="112"/>
      <c r="E44" s="68"/>
      <c r="F44" s="68"/>
      <c r="G44" s="68"/>
      <c r="H44" s="67"/>
      <c r="I44" s="67"/>
      <c r="J44" s="68"/>
      <c r="K44" s="112"/>
      <c r="L44" s="10"/>
      <c r="M44" s="9"/>
      <c r="N44" s="372"/>
      <c r="O44" s="373"/>
      <c r="P44" s="256"/>
      <c r="Q44" s="70"/>
      <c r="R44" s="70"/>
      <c r="S44" s="256"/>
      <c r="T44" s="256"/>
      <c r="U44" s="254"/>
      <c r="V44" s="292"/>
      <c r="W44" s="374"/>
      <c r="X44" s="375" t="str">
        <f t="shared" si="0"/>
        <v/>
      </c>
      <c r="Y44" s="374"/>
      <c r="Z44" s="257"/>
      <c r="AA44" s="257"/>
      <c r="AB44" s="257"/>
      <c r="AC44" s="258"/>
      <c r="AD44" s="259"/>
      <c r="AE44" s="260"/>
      <c r="AF44" s="239"/>
      <c r="AG44" s="65"/>
      <c r="AH44" s="65"/>
      <c r="AI44" s="65"/>
      <c r="AJ44" s="113"/>
    </row>
    <row r="45" spans="1:36" s="376" customFormat="1" ht="21.75" customHeight="1" x14ac:dyDescent="0.25">
      <c r="A45" s="69"/>
      <c r="B45" s="66"/>
      <c r="C45" s="255"/>
      <c r="D45" s="112"/>
      <c r="E45" s="68"/>
      <c r="F45" s="68"/>
      <c r="G45" s="68"/>
      <c r="H45" s="67"/>
      <c r="I45" s="67"/>
      <c r="J45" s="68"/>
      <c r="K45" s="112"/>
      <c r="L45" s="10"/>
      <c r="M45" s="9"/>
      <c r="N45" s="372"/>
      <c r="O45" s="373"/>
      <c r="P45" s="256"/>
      <c r="Q45" s="70"/>
      <c r="R45" s="70"/>
      <c r="S45" s="256"/>
      <c r="T45" s="256"/>
      <c r="U45" s="254"/>
      <c r="V45" s="292"/>
      <c r="W45" s="374"/>
      <c r="X45" s="375" t="str">
        <f t="shared" si="0"/>
        <v/>
      </c>
      <c r="Y45" s="374"/>
      <c r="Z45" s="257"/>
      <c r="AA45" s="257"/>
      <c r="AB45" s="257"/>
      <c r="AC45" s="258"/>
      <c r="AD45" s="259"/>
      <c r="AE45" s="260"/>
      <c r="AF45" s="239"/>
      <c r="AG45" s="65"/>
      <c r="AH45" s="65"/>
      <c r="AI45" s="65"/>
      <c r="AJ45" s="113"/>
    </row>
    <row r="46" spans="1:36" s="376" customFormat="1" ht="21.75" customHeight="1" x14ac:dyDescent="0.25">
      <c r="A46" s="69"/>
      <c r="B46" s="66"/>
      <c r="C46" s="255"/>
      <c r="D46" s="112"/>
      <c r="E46" s="68"/>
      <c r="F46" s="68"/>
      <c r="G46" s="68"/>
      <c r="H46" s="67"/>
      <c r="I46" s="67"/>
      <c r="J46" s="68"/>
      <c r="K46" s="112"/>
      <c r="L46" s="10"/>
      <c r="M46" s="9"/>
      <c r="N46" s="372"/>
      <c r="O46" s="373"/>
      <c r="P46" s="256"/>
      <c r="Q46" s="70"/>
      <c r="R46" s="70"/>
      <c r="S46" s="256"/>
      <c r="T46" s="256"/>
      <c r="U46" s="254"/>
      <c r="V46" s="292"/>
      <c r="W46" s="374"/>
      <c r="X46" s="375" t="str">
        <f t="shared" si="0"/>
        <v/>
      </c>
      <c r="Y46" s="374"/>
      <c r="Z46" s="257"/>
      <c r="AA46" s="257"/>
      <c r="AB46" s="257"/>
      <c r="AC46" s="258"/>
      <c r="AD46" s="259"/>
      <c r="AE46" s="260"/>
      <c r="AF46" s="239"/>
      <c r="AG46" s="65"/>
      <c r="AH46" s="65"/>
      <c r="AI46" s="65"/>
      <c r="AJ46" s="113"/>
    </row>
    <row r="47" spans="1:36" s="376" customFormat="1" ht="21.75" customHeight="1" x14ac:dyDescent="0.25">
      <c r="A47" s="69"/>
      <c r="B47" s="66"/>
      <c r="C47" s="255"/>
      <c r="D47" s="112"/>
      <c r="E47" s="68"/>
      <c r="F47" s="68"/>
      <c r="G47" s="68"/>
      <c r="H47" s="67"/>
      <c r="I47" s="67"/>
      <c r="J47" s="68"/>
      <c r="K47" s="112"/>
      <c r="L47" s="10"/>
      <c r="M47" s="9"/>
      <c r="N47" s="372"/>
      <c r="O47" s="373"/>
      <c r="P47" s="256"/>
      <c r="Q47" s="70"/>
      <c r="R47" s="70"/>
      <c r="S47" s="256"/>
      <c r="T47" s="256"/>
      <c r="U47" s="254"/>
      <c r="V47" s="292"/>
      <c r="W47" s="374"/>
      <c r="X47" s="375" t="str">
        <f t="shared" si="0"/>
        <v/>
      </c>
      <c r="Y47" s="374"/>
      <c r="Z47" s="257"/>
      <c r="AA47" s="257"/>
      <c r="AB47" s="257"/>
      <c r="AC47" s="258"/>
      <c r="AD47" s="259"/>
      <c r="AE47" s="260"/>
      <c r="AF47" s="239"/>
      <c r="AG47" s="65"/>
      <c r="AH47" s="65"/>
      <c r="AI47" s="65"/>
      <c r="AJ47" s="113"/>
    </row>
    <row r="48" spans="1:36" s="376" customFormat="1" ht="21.75" customHeight="1" x14ac:dyDescent="0.25">
      <c r="A48" s="69"/>
      <c r="B48" s="66"/>
      <c r="C48" s="255"/>
      <c r="D48" s="112"/>
      <c r="E48" s="68"/>
      <c r="F48" s="68"/>
      <c r="G48" s="68"/>
      <c r="H48" s="67"/>
      <c r="I48" s="67"/>
      <c r="J48" s="68"/>
      <c r="K48" s="112"/>
      <c r="L48" s="10"/>
      <c r="M48" s="9"/>
      <c r="N48" s="372"/>
      <c r="O48" s="373"/>
      <c r="P48" s="256"/>
      <c r="Q48" s="70"/>
      <c r="R48" s="70"/>
      <c r="S48" s="256"/>
      <c r="T48" s="256"/>
      <c r="U48" s="254"/>
      <c r="V48" s="292"/>
      <c r="W48" s="374"/>
      <c r="X48" s="375" t="str">
        <f t="shared" si="0"/>
        <v/>
      </c>
      <c r="Y48" s="374"/>
      <c r="Z48" s="257"/>
      <c r="AA48" s="257"/>
      <c r="AB48" s="257"/>
      <c r="AC48" s="258"/>
      <c r="AD48" s="259"/>
      <c r="AE48" s="260"/>
      <c r="AF48" s="239"/>
      <c r="AG48" s="65"/>
      <c r="AH48" s="65"/>
      <c r="AI48" s="65"/>
      <c r="AJ48" s="113"/>
    </row>
    <row r="49" spans="1:36" s="376" customFormat="1" ht="21.75" customHeight="1" x14ac:dyDescent="0.25">
      <c r="A49" s="69"/>
      <c r="B49" s="66"/>
      <c r="C49" s="255"/>
      <c r="D49" s="112"/>
      <c r="E49" s="68"/>
      <c r="F49" s="68"/>
      <c r="G49" s="68"/>
      <c r="H49" s="67"/>
      <c r="I49" s="67"/>
      <c r="J49" s="68"/>
      <c r="K49" s="112"/>
      <c r="L49" s="10"/>
      <c r="M49" s="9"/>
      <c r="N49" s="372"/>
      <c r="O49" s="373"/>
      <c r="P49" s="256"/>
      <c r="Q49" s="70"/>
      <c r="R49" s="70"/>
      <c r="S49" s="256"/>
      <c r="T49" s="256"/>
      <c r="U49" s="254"/>
      <c r="V49" s="292"/>
      <c r="W49" s="374"/>
      <c r="X49" s="375" t="str">
        <f t="shared" si="0"/>
        <v/>
      </c>
      <c r="Y49" s="374"/>
      <c r="Z49" s="257"/>
      <c r="AA49" s="257"/>
      <c r="AB49" s="257"/>
      <c r="AC49" s="258"/>
      <c r="AD49" s="259"/>
      <c r="AE49" s="260"/>
      <c r="AF49" s="239"/>
      <c r="AG49" s="65"/>
      <c r="AH49" s="65"/>
      <c r="AI49" s="65"/>
      <c r="AJ49" s="113"/>
    </row>
    <row r="50" spans="1:36" s="376" customFormat="1" ht="21.75" customHeight="1" x14ac:dyDescent="0.25">
      <c r="A50" s="69"/>
      <c r="B50" s="66"/>
      <c r="C50" s="255"/>
      <c r="D50" s="112"/>
      <c r="E50" s="68"/>
      <c r="F50" s="68"/>
      <c r="G50" s="68"/>
      <c r="H50" s="67"/>
      <c r="I50" s="67"/>
      <c r="J50" s="68"/>
      <c r="K50" s="112"/>
      <c r="L50" s="10"/>
      <c r="M50" s="9"/>
      <c r="N50" s="372"/>
      <c r="O50" s="373"/>
      <c r="P50" s="256"/>
      <c r="Q50" s="70"/>
      <c r="R50" s="70"/>
      <c r="S50" s="256"/>
      <c r="T50" s="256"/>
      <c r="U50" s="254"/>
      <c r="V50" s="292"/>
      <c r="W50" s="374"/>
      <c r="X50" s="375" t="str">
        <f t="shared" si="0"/>
        <v/>
      </c>
      <c r="Y50" s="374"/>
      <c r="Z50" s="257"/>
      <c r="AA50" s="257"/>
      <c r="AB50" s="257"/>
      <c r="AC50" s="258"/>
      <c r="AD50" s="259"/>
      <c r="AE50" s="260"/>
      <c r="AF50" s="239"/>
      <c r="AG50" s="65"/>
      <c r="AH50" s="65"/>
      <c r="AI50" s="65"/>
      <c r="AJ50" s="113"/>
    </row>
    <row r="51" spans="1:36" s="376" customFormat="1" ht="21.75" customHeight="1" x14ac:dyDescent="0.25">
      <c r="A51" s="69"/>
      <c r="B51" s="66"/>
      <c r="C51" s="255"/>
      <c r="D51" s="112"/>
      <c r="E51" s="68"/>
      <c r="F51" s="68"/>
      <c r="G51" s="68"/>
      <c r="H51" s="67"/>
      <c r="I51" s="67"/>
      <c r="J51" s="68"/>
      <c r="K51" s="112"/>
      <c r="L51" s="10"/>
      <c r="M51" s="9"/>
      <c r="N51" s="372"/>
      <c r="O51" s="373"/>
      <c r="P51" s="256"/>
      <c r="Q51" s="70"/>
      <c r="R51" s="70"/>
      <c r="S51" s="256"/>
      <c r="T51" s="256"/>
      <c r="U51" s="254"/>
      <c r="V51" s="292"/>
      <c r="W51" s="374"/>
      <c r="X51" s="375" t="str">
        <f t="shared" si="0"/>
        <v/>
      </c>
      <c r="Y51" s="374"/>
      <c r="Z51" s="257"/>
      <c r="AA51" s="257"/>
      <c r="AB51" s="257"/>
      <c r="AC51" s="258"/>
      <c r="AD51" s="259"/>
      <c r="AE51" s="260"/>
      <c r="AF51" s="239"/>
      <c r="AG51" s="65"/>
      <c r="AH51" s="65"/>
      <c r="AI51" s="65"/>
      <c r="AJ51" s="113"/>
    </row>
    <row r="52" spans="1:36" s="376" customFormat="1" ht="21.75" customHeight="1" x14ac:dyDescent="0.25">
      <c r="A52" s="69"/>
      <c r="B52" s="66"/>
      <c r="C52" s="255"/>
      <c r="D52" s="112"/>
      <c r="E52" s="68"/>
      <c r="F52" s="68"/>
      <c r="G52" s="68"/>
      <c r="H52" s="67"/>
      <c r="I52" s="67"/>
      <c r="J52" s="68"/>
      <c r="K52" s="112"/>
      <c r="L52" s="10"/>
      <c r="M52" s="9"/>
      <c r="N52" s="372"/>
      <c r="O52" s="373"/>
      <c r="P52" s="256"/>
      <c r="Q52" s="70"/>
      <c r="R52" s="70"/>
      <c r="S52" s="256"/>
      <c r="T52" s="256"/>
      <c r="U52" s="254"/>
      <c r="V52" s="292"/>
      <c r="W52" s="374"/>
      <c r="X52" s="375" t="str">
        <f t="shared" si="0"/>
        <v/>
      </c>
      <c r="Y52" s="374"/>
      <c r="Z52" s="257"/>
      <c r="AA52" s="257"/>
      <c r="AB52" s="257"/>
      <c r="AC52" s="258"/>
      <c r="AD52" s="259"/>
      <c r="AE52" s="260"/>
      <c r="AF52" s="239"/>
      <c r="AG52" s="65"/>
      <c r="AH52" s="65"/>
      <c r="AI52" s="65"/>
      <c r="AJ52" s="113"/>
    </row>
    <row r="53" spans="1:36" s="376" customFormat="1" ht="21.75" customHeight="1" x14ac:dyDescent="0.25">
      <c r="A53" s="69"/>
      <c r="B53" s="66"/>
      <c r="C53" s="255"/>
      <c r="D53" s="112"/>
      <c r="E53" s="68"/>
      <c r="F53" s="68"/>
      <c r="G53" s="68"/>
      <c r="H53" s="67"/>
      <c r="I53" s="67"/>
      <c r="J53" s="68"/>
      <c r="K53" s="112"/>
      <c r="L53" s="10"/>
      <c r="M53" s="9"/>
      <c r="N53" s="372"/>
      <c r="O53" s="373"/>
      <c r="P53" s="256"/>
      <c r="Q53" s="70"/>
      <c r="R53" s="70"/>
      <c r="S53" s="256"/>
      <c r="T53" s="256"/>
      <c r="U53" s="254"/>
      <c r="V53" s="292"/>
      <c r="W53" s="374"/>
      <c r="X53" s="375" t="str">
        <f t="shared" si="0"/>
        <v/>
      </c>
      <c r="Y53" s="374"/>
      <c r="Z53" s="257"/>
      <c r="AA53" s="257"/>
      <c r="AB53" s="257"/>
      <c r="AC53" s="258"/>
      <c r="AD53" s="259"/>
      <c r="AE53" s="260"/>
      <c r="AF53" s="239"/>
      <c r="AG53" s="65"/>
      <c r="AH53" s="65"/>
      <c r="AI53" s="65"/>
      <c r="AJ53" s="113"/>
    </row>
    <row r="54" spans="1:36" s="376" customFormat="1" ht="21.75" customHeight="1" x14ac:dyDescent="0.25">
      <c r="A54" s="69"/>
      <c r="B54" s="66"/>
      <c r="C54" s="255"/>
      <c r="D54" s="112"/>
      <c r="E54" s="68"/>
      <c r="F54" s="68"/>
      <c r="G54" s="68"/>
      <c r="H54" s="67"/>
      <c r="I54" s="67"/>
      <c r="J54" s="68"/>
      <c r="K54" s="112"/>
      <c r="L54" s="10"/>
      <c r="M54" s="9"/>
      <c r="N54" s="372"/>
      <c r="O54" s="373"/>
      <c r="P54" s="256"/>
      <c r="Q54" s="70"/>
      <c r="R54" s="70"/>
      <c r="S54" s="256"/>
      <c r="T54" s="256"/>
      <c r="U54" s="254"/>
      <c r="V54" s="292"/>
      <c r="W54" s="374"/>
      <c r="X54" s="375" t="str">
        <f t="shared" si="0"/>
        <v/>
      </c>
      <c r="Y54" s="374"/>
      <c r="Z54" s="257"/>
      <c r="AA54" s="257"/>
      <c r="AB54" s="257"/>
      <c r="AC54" s="258"/>
      <c r="AD54" s="259"/>
      <c r="AE54" s="260"/>
      <c r="AF54" s="239"/>
      <c r="AG54" s="65"/>
      <c r="AH54" s="65"/>
      <c r="AI54" s="65"/>
      <c r="AJ54" s="113"/>
    </row>
    <row r="55" spans="1:36" s="376" customFormat="1" ht="21.75" customHeight="1" x14ac:dyDescent="0.25">
      <c r="A55" s="69"/>
      <c r="B55" s="66"/>
      <c r="C55" s="255"/>
      <c r="D55" s="112"/>
      <c r="E55" s="68"/>
      <c r="F55" s="68"/>
      <c r="G55" s="68"/>
      <c r="H55" s="67"/>
      <c r="I55" s="67"/>
      <c r="J55" s="68"/>
      <c r="K55" s="112"/>
      <c r="L55" s="10"/>
      <c r="M55" s="9"/>
      <c r="N55" s="372"/>
      <c r="O55" s="373"/>
      <c r="P55" s="256"/>
      <c r="Q55" s="70"/>
      <c r="R55" s="70"/>
      <c r="S55" s="256"/>
      <c r="T55" s="256"/>
      <c r="U55" s="254"/>
      <c r="V55" s="292"/>
      <c r="W55" s="374"/>
      <c r="X55" s="375" t="str">
        <f t="shared" si="0"/>
        <v/>
      </c>
      <c r="Y55" s="374"/>
      <c r="Z55" s="257"/>
      <c r="AA55" s="257"/>
      <c r="AB55" s="257"/>
      <c r="AC55" s="258"/>
      <c r="AD55" s="259"/>
      <c r="AE55" s="260"/>
      <c r="AF55" s="239"/>
      <c r="AG55" s="65"/>
      <c r="AH55" s="65"/>
      <c r="AI55" s="65"/>
      <c r="AJ55" s="113"/>
    </row>
    <row r="56" spans="1:36" s="376" customFormat="1" ht="21.75" customHeight="1" x14ac:dyDescent="0.25">
      <c r="A56" s="69"/>
      <c r="B56" s="66"/>
      <c r="C56" s="255"/>
      <c r="D56" s="112"/>
      <c r="E56" s="68"/>
      <c r="F56" s="68"/>
      <c r="G56" s="68"/>
      <c r="H56" s="67"/>
      <c r="I56" s="67"/>
      <c r="J56" s="68"/>
      <c r="K56" s="112"/>
      <c r="L56" s="10"/>
      <c r="M56" s="9"/>
      <c r="N56" s="372"/>
      <c r="O56" s="373"/>
      <c r="P56" s="256"/>
      <c r="Q56" s="70"/>
      <c r="R56" s="70"/>
      <c r="S56" s="256"/>
      <c r="T56" s="256"/>
      <c r="U56" s="254"/>
      <c r="V56" s="292"/>
      <c r="W56" s="374"/>
      <c r="X56" s="375" t="str">
        <f t="shared" si="0"/>
        <v/>
      </c>
      <c r="Y56" s="374"/>
      <c r="Z56" s="257"/>
      <c r="AA56" s="257"/>
      <c r="AB56" s="257"/>
      <c r="AC56" s="258"/>
      <c r="AD56" s="259"/>
      <c r="AE56" s="260"/>
      <c r="AF56" s="239"/>
      <c r="AG56" s="65"/>
      <c r="AH56" s="65"/>
      <c r="AI56" s="65"/>
      <c r="AJ56" s="113"/>
    </row>
    <row r="57" spans="1:36" s="376" customFormat="1" ht="21.75" customHeight="1" x14ac:dyDescent="0.25">
      <c r="A57" s="69"/>
      <c r="B57" s="66"/>
      <c r="C57" s="255"/>
      <c r="D57" s="112"/>
      <c r="E57" s="68"/>
      <c r="F57" s="68"/>
      <c r="G57" s="68"/>
      <c r="H57" s="67"/>
      <c r="I57" s="67"/>
      <c r="J57" s="68"/>
      <c r="K57" s="112"/>
      <c r="L57" s="10"/>
      <c r="M57" s="9"/>
      <c r="N57" s="372"/>
      <c r="O57" s="373"/>
      <c r="P57" s="256"/>
      <c r="Q57" s="70"/>
      <c r="R57" s="70"/>
      <c r="S57" s="256"/>
      <c r="T57" s="256"/>
      <c r="U57" s="254"/>
      <c r="V57" s="292"/>
      <c r="W57" s="374"/>
      <c r="X57" s="375" t="str">
        <f t="shared" si="0"/>
        <v/>
      </c>
      <c r="Y57" s="374"/>
      <c r="Z57" s="257"/>
      <c r="AA57" s="257"/>
      <c r="AB57" s="257"/>
      <c r="AC57" s="258"/>
      <c r="AD57" s="259"/>
      <c r="AE57" s="260"/>
      <c r="AF57" s="239"/>
      <c r="AG57" s="65"/>
      <c r="AH57" s="65"/>
      <c r="AI57" s="65"/>
      <c r="AJ57" s="113"/>
    </row>
    <row r="58" spans="1:36" s="376" customFormat="1" ht="21.75" customHeight="1" x14ac:dyDescent="0.25">
      <c r="A58" s="69"/>
      <c r="B58" s="66"/>
      <c r="C58" s="255"/>
      <c r="D58" s="112"/>
      <c r="E58" s="68"/>
      <c r="F58" s="68"/>
      <c r="G58" s="68"/>
      <c r="H58" s="67"/>
      <c r="I58" s="67"/>
      <c r="J58" s="68"/>
      <c r="K58" s="112"/>
      <c r="L58" s="10"/>
      <c r="M58" s="9"/>
      <c r="N58" s="372"/>
      <c r="O58" s="373"/>
      <c r="P58" s="256"/>
      <c r="Q58" s="70"/>
      <c r="R58" s="70"/>
      <c r="S58" s="256"/>
      <c r="T58" s="256"/>
      <c r="U58" s="254"/>
      <c r="V58" s="292"/>
      <c r="W58" s="374"/>
      <c r="X58" s="375" t="str">
        <f t="shared" si="0"/>
        <v/>
      </c>
      <c r="Y58" s="374"/>
      <c r="Z58" s="257"/>
      <c r="AA58" s="257"/>
      <c r="AB58" s="257"/>
      <c r="AC58" s="258"/>
      <c r="AD58" s="259"/>
      <c r="AE58" s="260"/>
      <c r="AF58" s="239"/>
      <c r="AG58" s="65"/>
      <c r="AH58" s="65"/>
      <c r="AI58" s="65"/>
      <c r="AJ58" s="113"/>
    </row>
    <row r="59" spans="1:36" s="376" customFormat="1" ht="21.75" customHeight="1" x14ac:dyDescent="0.25">
      <c r="A59" s="69"/>
      <c r="B59" s="66"/>
      <c r="C59" s="255"/>
      <c r="D59" s="112"/>
      <c r="E59" s="68"/>
      <c r="F59" s="68"/>
      <c r="G59" s="68"/>
      <c r="H59" s="67"/>
      <c r="I59" s="67"/>
      <c r="J59" s="68"/>
      <c r="K59" s="112"/>
      <c r="L59" s="10"/>
      <c r="M59" s="9"/>
      <c r="N59" s="372"/>
      <c r="O59" s="373"/>
      <c r="P59" s="256"/>
      <c r="Q59" s="70"/>
      <c r="R59" s="70"/>
      <c r="S59" s="256"/>
      <c r="T59" s="256"/>
      <c r="U59" s="254"/>
      <c r="V59" s="292"/>
      <c r="W59" s="374"/>
      <c r="X59" s="375" t="str">
        <f t="shared" si="0"/>
        <v/>
      </c>
      <c r="Y59" s="374"/>
      <c r="Z59" s="257"/>
      <c r="AA59" s="257"/>
      <c r="AB59" s="257"/>
      <c r="AC59" s="258"/>
      <c r="AD59" s="259"/>
      <c r="AE59" s="260"/>
      <c r="AF59" s="239"/>
      <c r="AG59" s="65"/>
      <c r="AH59" s="65"/>
      <c r="AI59" s="65"/>
      <c r="AJ59" s="113"/>
    </row>
    <row r="60" spans="1:36" s="376" customFormat="1" ht="21.75" customHeight="1" x14ac:dyDescent="0.25">
      <c r="A60" s="69"/>
      <c r="B60" s="66"/>
      <c r="C60" s="255"/>
      <c r="D60" s="112"/>
      <c r="E60" s="68"/>
      <c r="F60" s="68"/>
      <c r="G60" s="68"/>
      <c r="H60" s="67"/>
      <c r="I60" s="67"/>
      <c r="J60" s="68"/>
      <c r="K60" s="112"/>
      <c r="L60" s="10"/>
      <c r="M60" s="9"/>
      <c r="N60" s="372"/>
      <c r="O60" s="373"/>
      <c r="P60" s="256"/>
      <c r="Q60" s="70"/>
      <c r="R60" s="70"/>
      <c r="S60" s="256"/>
      <c r="T60" s="256"/>
      <c r="U60" s="254"/>
      <c r="V60" s="292"/>
      <c r="W60" s="374"/>
      <c r="X60" s="375" t="str">
        <f t="shared" si="0"/>
        <v/>
      </c>
      <c r="Y60" s="374"/>
      <c r="Z60" s="257"/>
      <c r="AA60" s="257"/>
      <c r="AB60" s="257"/>
      <c r="AC60" s="258"/>
      <c r="AD60" s="259"/>
      <c r="AE60" s="260"/>
      <c r="AF60" s="239"/>
      <c r="AG60" s="65"/>
      <c r="AH60" s="65"/>
      <c r="AI60" s="65"/>
      <c r="AJ60" s="113"/>
    </row>
    <row r="61" spans="1:36" s="376" customFormat="1" ht="21.75" customHeight="1" x14ac:dyDescent="0.25">
      <c r="A61" s="69"/>
      <c r="B61" s="66"/>
      <c r="C61" s="255"/>
      <c r="D61" s="112"/>
      <c r="E61" s="68"/>
      <c r="F61" s="68"/>
      <c r="G61" s="68"/>
      <c r="H61" s="67"/>
      <c r="I61" s="67"/>
      <c r="J61" s="68"/>
      <c r="K61" s="112"/>
      <c r="L61" s="10"/>
      <c r="M61" s="9"/>
      <c r="N61" s="372"/>
      <c r="O61" s="373"/>
      <c r="P61" s="256"/>
      <c r="Q61" s="70"/>
      <c r="R61" s="70"/>
      <c r="S61" s="256"/>
      <c r="T61" s="256"/>
      <c r="U61" s="254"/>
      <c r="V61" s="292"/>
      <c r="W61" s="374"/>
      <c r="X61" s="375" t="str">
        <f t="shared" si="0"/>
        <v/>
      </c>
      <c r="Y61" s="374"/>
      <c r="Z61" s="257"/>
      <c r="AA61" s="257"/>
      <c r="AB61" s="257"/>
      <c r="AC61" s="258"/>
      <c r="AD61" s="259"/>
      <c r="AE61" s="260"/>
      <c r="AF61" s="239"/>
      <c r="AG61" s="65"/>
      <c r="AH61" s="65"/>
      <c r="AI61" s="65"/>
      <c r="AJ61" s="113"/>
    </row>
    <row r="62" spans="1:36" s="376" customFormat="1" ht="21.75" customHeight="1" x14ac:dyDescent="0.25">
      <c r="A62" s="69"/>
      <c r="B62" s="66"/>
      <c r="C62" s="255"/>
      <c r="D62" s="112"/>
      <c r="E62" s="68"/>
      <c r="F62" s="68"/>
      <c r="G62" s="68"/>
      <c r="H62" s="67"/>
      <c r="I62" s="67"/>
      <c r="J62" s="68"/>
      <c r="K62" s="112"/>
      <c r="L62" s="10"/>
      <c r="M62" s="9"/>
      <c r="N62" s="372"/>
      <c r="O62" s="373"/>
      <c r="P62" s="256"/>
      <c r="Q62" s="70"/>
      <c r="R62" s="70"/>
      <c r="S62" s="256"/>
      <c r="T62" s="256"/>
      <c r="U62" s="254"/>
      <c r="V62" s="292"/>
      <c r="W62" s="374"/>
      <c r="X62" s="375" t="str">
        <f t="shared" si="0"/>
        <v/>
      </c>
      <c r="Y62" s="374"/>
      <c r="Z62" s="257"/>
      <c r="AA62" s="257"/>
      <c r="AB62" s="257"/>
      <c r="AC62" s="258"/>
      <c r="AD62" s="259"/>
      <c r="AE62" s="260"/>
      <c r="AF62" s="239"/>
      <c r="AG62" s="65"/>
      <c r="AH62" s="65"/>
      <c r="AI62" s="65"/>
      <c r="AJ62" s="113"/>
    </row>
    <row r="63" spans="1:36" s="376" customFormat="1" ht="21.75" customHeight="1" x14ac:dyDescent="0.25">
      <c r="A63" s="69"/>
      <c r="B63" s="66"/>
      <c r="C63" s="255"/>
      <c r="D63" s="112"/>
      <c r="E63" s="68"/>
      <c r="F63" s="68"/>
      <c r="G63" s="68"/>
      <c r="H63" s="67"/>
      <c r="I63" s="67"/>
      <c r="J63" s="68"/>
      <c r="K63" s="112"/>
      <c r="L63" s="10"/>
      <c r="M63" s="9"/>
      <c r="N63" s="372"/>
      <c r="O63" s="373"/>
      <c r="P63" s="256"/>
      <c r="Q63" s="70"/>
      <c r="R63" s="70"/>
      <c r="S63" s="256"/>
      <c r="T63" s="256"/>
      <c r="U63" s="254"/>
      <c r="V63" s="292"/>
      <c r="W63" s="374"/>
      <c r="X63" s="375" t="str">
        <f t="shared" si="0"/>
        <v/>
      </c>
      <c r="Y63" s="374"/>
      <c r="Z63" s="257"/>
      <c r="AA63" s="257"/>
      <c r="AB63" s="257"/>
      <c r="AC63" s="258"/>
      <c r="AD63" s="259"/>
      <c r="AE63" s="260"/>
      <c r="AF63" s="239"/>
      <c r="AG63" s="65"/>
      <c r="AH63" s="65"/>
      <c r="AI63" s="65"/>
      <c r="AJ63" s="113"/>
    </row>
    <row r="64" spans="1:36" s="376" customFormat="1" ht="21.75" customHeight="1" x14ac:dyDescent="0.25">
      <c r="A64" s="69"/>
      <c r="B64" s="66"/>
      <c r="C64" s="255"/>
      <c r="D64" s="112"/>
      <c r="E64" s="68"/>
      <c r="F64" s="68"/>
      <c r="G64" s="68"/>
      <c r="H64" s="67"/>
      <c r="I64" s="67"/>
      <c r="J64" s="68"/>
      <c r="K64" s="112"/>
      <c r="L64" s="10"/>
      <c r="M64" s="9"/>
      <c r="N64" s="372"/>
      <c r="O64" s="373"/>
      <c r="P64" s="256"/>
      <c r="Q64" s="70"/>
      <c r="R64" s="70"/>
      <c r="S64" s="256"/>
      <c r="T64" s="256"/>
      <c r="U64" s="254"/>
      <c r="V64" s="292"/>
      <c r="W64" s="374"/>
      <c r="X64" s="375" t="str">
        <f t="shared" si="0"/>
        <v/>
      </c>
      <c r="Y64" s="374"/>
      <c r="Z64" s="257"/>
      <c r="AA64" s="257"/>
      <c r="AB64" s="257"/>
      <c r="AC64" s="258"/>
      <c r="AD64" s="259"/>
      <c r="AE64" s="260"/>
      <c r="AF64" s="239"/>
      <c r="AG64" s="65"/>
      <c r="AH64" s="65"/>
      <c r="AI64" s="65"/>
      <c r="AJ64" s="113"/>
    </row>
    <row r="65" spans="1:36" s="376" customFormat="1" ht="21.75" customHeight="1" x14ac:dyDescent="0.25">
      <c r="A65" s="69"/>
      <c r="B65" s="66"/>
      <c r="C65" s="255"/>
      <c r="D65" s="112"/>
      <c r="E65" s="68"/>
      <c r="F65" s="68"/>
      <c r="G65" s="68"/>
      <c r="H65" s="67"/>
      <c r="I65" s="67"/>
      <c r="J65" s="68"/>
      <c r="K65" s="112"/>
      <c r="L65" s="10"/>
      <c r="M65" s="9"/>
      <c r="N65" s="372"/>
      <c r="O65" s="373"/>
      <c r="P65" s="256"/>
      <c r="Q65" s="70"/>
      <c r="R65" s="70"/>
      <c r="S65" s="256"/>
      <c r="T65" s="256"/>
      <c r="U65" s="254"/>
      <c r="V65" s="292"/>
      <c r="W65" s="374"/>
      <c r="X65" s="375" t="str">
        <f t="shared" si="0"/>
        <v/>
      </c>
      <c r="Y65" s="374"/>
      <c r="Z65" s="257"/>
      <c r="AA65" s="257"/>
      <c r="AB65" s="257"/>
      <c r="AC65" s="258"/>
      <c r="AD65" s="259"/>
      <c r="AE65" s="260"/>
      <c r="AF65" s="239"/>
      <c r="AG65" s="65"/>
      <c r="AH65" s="65"/>
      <c r="AI65" s="65"/>
      <c r="AJ65" s="113"/>
    </row>
    <row r="66" spans="1:36" s="376" customFormat="1" ht="21.75" customHeight="1" x14ac:dyDescent="0.25">
      <c r="A66" s="69"/>
      <c r="B66" s="66"/>
      <c r="C66" s="255"/>
      <c r="D66" s="112"/>
      <c r="E66" s="68"/>
      <c r="F66" s="68"/>
      <c r="G66" s="68"/>
      <c r="H66" s="67"/>
      <c r="I66" s="67"/>
      <c r="J66" s="68"/>
      <c r="K66" s="112"/>
      <c r="L66" s="10"/>
      <c r="M66" s="9"/>
      <c r="N66" s="372"/>
      <c r="O66" s="373"/>
      <c r="P66" s="256"/>
      <c r="Q66" s="70"/>
      <c r="R66" s="70"/>
      <c r="S66" s="256"/>
      <c r="T66" s="256"/>
      <c r="U66" s="254"/>
      <c r="V66" s="292"/>
      <c r="W66" s="374"/>
      <c r="X66" s="375" t="str">
        <f t="shared" si="0"/>
        <v/>
      </c>
      <c r="Y66" s="374"/>
      <c r="Z66" s="257"/>
      <c r="AA66" s="257"/>
      <c r="AB66" s="257"/>
      <c r="AC66" s="258"/>
      <c r="AD66" s="259"/>
      <c r="AE66" s="260"/>
      <c r="AF66" s="239"/>
      <c r="AG66" s="65"/>
      <c r="AH66" s="65"/>
      <c r="AI66" s="65"/>
      <c r="AJ66" s="113"/>
    </row>
    <row r="67" spans="1:36" s="376" customFormat="1" ht="21.75" customHeight="1" x14ac:dyDescent="0.25">
      <c r="A67" s="69"/>
      <c r="B67" s="66"/>
      <c r="C67" s="255"/>
      <c r="D67" s="112"/>
      <c r="E67" s="68"/>
      <c r="F67" s="68"/>
      <c r="G67" s="68"/>
      <c r="H67" s="67"/>
      <c r="I67" s="67"/>
      <c r="J67" s="68"/>
      <c r="K67" s="112"/>
      <c r="L67" s="10"/>
      <c r="M67" s="9"/>
      <c r="N67" s="372"/>
      <c r="O67" s="373"/>
      <c r="P67" s="256"/>
      <c r="Q67" s="70"/>
      <c r="R67" s="70"/>
      <c r="S67" s="256"/>
      <c r="T67" s="256"/>
      <c r="U67" s="254"/>
      <c r="V67" s="292"/>
      <c r="W67" s="374"/>
      <c r="X67" s="375" t="str">
        <f t="shared" si="0"/>
        <v/>
      </c>
      <c r="Y67" s="374"/>
      <c r="Z67" s="257"/>
      <c r="AA67" s="257"/>
      <c r="AB67" s="257"/>
      <c r="AC67" s="258"/>
      <c r="AD67" s="259"/>
      <c r="AE67" s="260"/>
      <c r="AF67" s="239"/>
      <c r="AG67" s="65"/>
      <c r="AH67" s="65"/>
      <c r="AI67" s="65"/>
      <c r="AJ67" s="113"/>
    </row>
    <row r="68" spans="1:36" s="376" customFormat="1" ht="21.75" customHeight="1" x14ac:dyDescent="0.25">
      <c r="A68" s="69"/>
      <c r="B68" s="66"/>
      <c r="C68" s="255"/>
      <c r="D68" s="112"/>
      <c r="E68" s="68"/>
      <c r="F68" s="68"/>
      <c r="G68" s="68"/>
      <c r="H68" s="67"/>
      <c r="I68" s="67"/>
      <c r="J68" s="68"/>
      <c r="K68" s="112"/>
      <c r="L68" s="10"/>
      <c r="M68" s="9"/>
      <c r="N68" s="372"/>
      <c r="O68" s="373"/>
      <c r="P68" s="256"/>
      <c r="Q68" s="70"/>
      <c r="R68" s="70"/>
      <c r="S68" s="256"/>
      <c r="T68" s="256"/>
      <c r="U68" s="254"/>
      <c r="V68" s="292"/>
      <c r="W68" s="374"/>
      <c r="X68" s="375" t="str">
        <f t="shared" si="0"/>
        <v/>
      </c>
      <c r="Y68" s="374"/>
      <c r="Z68" s="257"/>
      <c r="AA68" s="257"/>
      <c r="AB68" s="257"/>
      <c r="AC68" s="258"/>
      <c r="AD68" s="259"/>
      <c r="AE68" s="260"/>
      <c r="AF68" s="239"/>
      <c r="AG68" s="65"/>
      <c r="AH68" s="65"/>
      <c r="AI68" s="65"/>
      <c r="AJ68" s="113"/>
    </row>
    <row r="69" spans="1:36" s="376" customFormat="1" ht="21.75" customHeight="1" x14ac:dyDescent="0.25">
      <c r="A69" s="69"/>
      <c r="B69" s="66"/>
      <c r="C69" s="255"/>
      <c r="D69" s="112"/>
      <c r="E69" s="68"/>
      <c r="F69" s="68"/>
      <c r="G69" s="68"/>
      <c r="H69" s="67"/>
      <c r="I69" s="67"/>
      <c r="J69" s="68"/>
      <c r="K69" s="112"/>
      <c r="L69" s="10"/>
      <c r="M69" s="9"/>
      <c r="N69" s="372"/>
      <c r="O69" s="373"/>
      <c r="P69" s="256"/>
      <c r="Q69" s="70"/>
      <c r="R69" s="70"/>
      <c r="S69" s="256"/>
      <c r="T69" s="256"/>
      <c r="U69" s="254"/>
      <c r="V69" s="292"/>
      <c r="W69" s="374"/>
      <c r="X69" s="375" t="str">
        <f t="shared" si="0"/>
        <v/>
      </c>
      <c r="Y69" s="374"/>
      <c r="Z69" s="257"/>
      <c r="AA69" s="257"/>
      <c r="AB69" s="257"/>
      <c r="AC69" s="258"/>
      <c r="AD69" s="259"/>
      <c r="AE69" s="260"/>
      <c r="AF69" s="239"/>
      <c r="AG69" s="65"/>
      <c r="AH69" s="65"/>
      <c r="AI69" s="65"/>
      <c r="AJ69" s="113"/>
    </row>
    <row r="70" spans="1:36" s="376" customFormat="1" ht="21.75" customHeight="1" x14ac:dyDescent="0.25">
      <c r="A70" s="69"/>
      <c r="B70" s="66"/>
      <c r="C70" s="255"/>
      <c r="D70" s="112"/>
      <c r="E70" s="68"/>
      <c r="F70" s="68"/>
      <c r="G70" s="68"/>
      <c r="H70" s="67"/>
      <c r="I70" s="67"/>
      <c r="J70" s="68"/>
      <c r="K70" s="112"/>
      <c r="L70" s="10"/>
      <c r="M70" s="9"/>
      <c r="N70" s="372"/>
      <c r="O70" s="373"/>
      <c r="P70" s="256"/>
      <c r="Q70" s="70"/>
      <c r="R70" s="70"/>
      <c r="S70" s="256"/>
      <c r="T70" s="256"/>
      <c r="U70" s="254"/>
      <c r="V70" s="292"/>
      <c r="W70" s="374"/>
      <c r="X70" s="375" t="str">
        <f t="shared" si="0"/>
        <v/>
      </c>
      <c r="Y70" s="374"/>
      <c r="Z70" s="257"/>
      <c r="AA70" s="257"/>
      <c r="AB70" s="257"/>
      <c r="AC70" s="258"/>
      <c r="AD70" s="259"/>
      <c r="AE70" s="260"/>
      <c r="AF70" s="239"/>
      <c r="AG70" s="65"/>
      <c r="AH70" s="65"/>
      <c r="AI70" s="65"/>
      <c r="AJ70" s="113"/>
    </row>
    <row r="71" spans="1:36" s="376" customFormat="1" ht="21.75" customHeight="1" x14ac:dyDescent="0.25">
      <c r="A71" s="69"/>
      <c r="B71" s="66"/>
      <c r="C71" s="255"/>
      <c r="D71" s="112"/>
      <c r="E71" s="68"/>
      <c r="F71" s="68"/>
      <c r="G71" s="68"/>
      <c r="H71" s="67"/>
      <c r="I71" s="67"/>
      <c r="J71" s="68"/>
      <c r="K71" s="112"/>
      <c r="L71" s="10"/>
      <c r="M71" s="9"/>
      <c r="N71" s="372"/>
      <c r="O71" s="373"/>
      <c r="P71" s="256"/>
      <c r="Q71" s="70"/>
      <c r="R71" s="70"/>
      <c r="S71" s="256"/>
      <c r="T71" s="256"/>
      <c r="U71" s="254"/>
      <c r="V71" s="292"/>
      <c r="W71" s="374"/>
      <c r="X71" s="375" t="str">
        <f t="shared" si="0"/>
        <v/>
      </c>
      <c r="Y71" s="374"/>
      <c r="Z71" s="257"/>
      <c r="AA71" s="257"/>
      <c r="AB71" s="257"/>
      <c r="AC71" s="258"/>
      <c r="AD71" s="259"/>
      <c r="AE71" s="260"/>
      <c r="AF71" s="239"/>
      <c r="AG71" s="65"/>
      <c r="AH71" s="65"/>
      <c r="AI71" s="65"/>
      <c r="AJ71" s="113"/>
    </row>
    <row r="72" spans="1:36" s="376" customFormat="1" ht="21.75" customHeight="1" x14ac:dyDescent="0.25">
      <c r="A72" s="69"/>
      <c r="B72" s="66"/>
      <c r="C72" s="255"/>
      <c r="D72" s="112"/>
      <c r="E72" s="68"/>
      <c r="F72" s="68"/>
      <c r="G72" s="68"/>
      <c r="H72" s="67"/>
      <c r="I72" s="67"/>
      <c r="J72" s="68"/>
      <c r="K72" s="112"/>
      <c r="L72" s="10"/>
      <c r="M72" s="9"/>
      <c r="N72" s="372"/>
      <c r="O72" s="373"/>
      <c r="P72" s="256"/>
      <c r="Q72" s="70"/>
      <c r="R72" s="70"/>
      <c r="S72" s="256"/>
      <c r="T72" s="256"/>
      <c r="U72" s="254"/>
      <c r="V72" s="292"/>
      <c r="W72" s="374"/>
      <c r="X72" s="375" t="str">
        <f t="shared" si="0"/>
        <v/>
      </c>
      <c r="Y72" s="374"/>
      <c r="Z72" s="257"/>
      <c r="AA72" s="257"/>
      <c r="AB72" s="257"/>
      <c r="AC72" s="258"/>
      <c r="AD72" s="259"/>
      <c r="AE72" s="260"/>
      <c r="AF72" s="239"/>
      <c r="AG72" s="65"/>
      <c r="AH72" s="65"/>
      <c r="AI72" s="65"/>
      <c r="AJ72" s="113"/>
    </row>
    <row r="73" spans="1:36" s="376" customFormat="1" ht="21.75" customHeight="1" x14ac:dyDescent="0.25">
      <c r="A73" s="69"/>
      <c r="B73" s="66"/>
      <c r="C73" s="255"/>
      <c r="D73" s="112"/>
      <c r="E73" s="68"/>
      <c r="F73" s="68"/>
      <c r="G73" s="68"/>
      <c r="H73" s="67"/>
      <c r="I73" s="67"/>
      <c r="J73" s="68"/>
      <c r="K73" s="112"/>
      <c r="L73" s="10"/>
      <c r="M73" s="9"/>
      <c r="N73" s="372"/>
      <c r="O73" s="373"/>
      <c r="P73" s="256"/>
      <c r="Q73" s="70"/>
      <c r="R73" s="70"/>
      <c r="S73" s="256"/>
      <c r="T73" s="256"/>
      <c r="U73" s="254"/>
      <c r="V73" s="292"/>
      <c r="W73" s="374"/>
      <c r="X73" s="375" t="str">
        <f t="shared" si="0"/>
        <v/>
      </c>
      <c r="Y73" s="374"/>
      <c r="Z73" s="257"/>
      <c r="AA73" s="257"/>
      <c r="AB73" s="257"/>
      <c r="AC73" s="258"/>
      <c r="AD73" s="259"/>
      <c r="AE73" s="260"/>
      <c r="AF73" s="239"/>
      <c r="AG73" s="65"/>
      <c r="AH73" s="65"/>
      <c r="AI73" s="65"/>
      <c r="AJ73" s="113"/>
    </row>
    <row r="74" spans="1:36" s="376" customFormat="1" ht="21.75" customHeight="1" x14ac:dyDescent="0.25">
      <c r="A74" s="69"/>
      <c r="B74" s="66"/>
      <c r="C74" s="255"/>
      <c r="D74" s="112"/>
      <c r="E74" s="68"/>
      <c r="F74" s="68"/>
      <c r="G74" s="68"/>
      <c r="H74" s="67"/>
      <c r="I74" s="67"/>
      <c r="J74" s="68"/>
      <c r="K74" s="112"/>
      <c r="L74" s="10"/>
      <c r="M74" s="9"/>
      <c r="N74" s="372"/>
      <c r="O74" s="373"/>
      <c r="P74" s="256"/>
      <c r="Q74" s="70"/>
      <c r="R74" s="70"/>
      <c r="S74" s="256"/>
      <c r="T74" s="256"/>
      <c r="U74" s="254"/>
      <c r="V74" s="292"/>
      <c r="W74" s="374"/>
      <c r="X74" s="375" t="str">
        <f t="shared" si="0"/>
        <v/>
      </c>
      <c r="Y74" s="374"/>
      <c r="Z74" s="257"/>
      <c r="AA74" s="257"/>
      <c r="AB74" s="257"/>
      <c r="AC74" s="258"/>
      <c r="AD74" s="259"/>
      <c r="AE74" s="260"/>
      <c r="AF74" s="239"/>
      <c r="AG74" s="65"/>
      <c r="AH74" s="65"/>
      <c r="AI74" s="65"/>
      <c r="AJ74" s="113"/>
    </row>
    <row r="75" spans="1:36" s="376" customFormat="1" ht="21.75" customHeight="1" x14ac:dyDescent="0.25">
      <c r="A75" s="69"/>
      <c r="B75" s="66"/>
      <c r="C75" s="255"/>
      <c r="D75" s="112"/>
      <c r="E75" s="68"/>
      <c r="F75" s="68"/>
      <c r="G75" s="68"/>
      <c r="H75" s="67"/>
      <c r="I75" s="67"/>
      <c r="J75" s="68"/>
      <c r="K75" s="112"/>
      <c r="L75" s="10"/>
      <c r="M75" s="9"/>
      <c r="N75" s="372"/>
      <c r="O75" s="373"/>
      <c r="P75" s="256"/>
      <c r="Q75" s="70"/>
      <c r="R75" s="70"/>
      <c r="S75" s="256"/>
      <c r="T75" s="256"/>
      <c r="U75" s="254"/>
      <c r="V75" s="292"/>
      <c r="W75" s="374"/>
      <c r="X75" s="375" t="str">
        <f t="shared" si="0"/>
        <v/>
      </c>
      <c r="Y75" s="374"/>
      <c r="Z75" s="257"/>
      <c r="AA75" s="257"/>
      <c r="AB75" s="257"/>
      <c r="AC75" s="258"/>
      <c r="AD75" s="259"/>
      <c r="AE75" s="260"/>
      <c r="AF75" s="239"/>
      <c r="AG75" s="65"/>
      <c r="AH75" s="65"/>
      <c r="AI75" s="65"/>
      <c r="AJ75" s="113"/>
    </row>
    <row r="76" spans="1:36" s="376" customFormat="1" ht="21.75" customHeight="1" x14ac:dyDescent="0.25">
      <c r="A76" s="69"/>
      <c r="B76" s="66"/>
      <c r="C76" s="255"/>
      <c r="D76" s="112"/>
      <c r="E76" s="68"/>
      <c r="F76" s="68"/>
      <c r="G76" s="68"/>
      <c r="H76" s="67"/>
      <c r="I76" s="67"/>
      <c r="J76" s="68"/>
      <c r="K76" s="112"/>
      <c r="L76" s="10"/>
      <c r="M76" s="9"/>
      <c r="N76" s="372"/>
      <c r="O76" s="373"/>
      <c r="P76" s="256"/>
      <c r="Q76" s="70"/>
      <c r="R76" s="70"/>
      <c r="S76" s="256"/>
      <c r="T76" s="256"/>
      <c r="U76" s="254"/>
      <c r="V76" s="292"/>
      <c r="W76" s="374"/>
      <c r="X76" s="375" t="str">
        <f t="shared" si="0"/>
        <v/>
      </c>
      <c r="Y76" s="374"/>
      <c r="Z76" s="257"/>
      <c r="AA76" s="257"/>
      <c r="AB76" s="257"/>
      <c r="AC76" s="258"/>
      <c r="AD76" s="259"/>
      <c r="AE76" s="260"/>
      <c r="AF76" s="239"/>
      <c r="AG76" s="65"/>
      <c r="AH76" s="65"/>
      <c r="AI76" s="65"/>
      <c r="AJ76" s="113"/>
    </row>
    <row r="77" spans="1:36" s="376" customFormat="1" ht="21.75" customHeight="1" x14ac:dyDescent="0.25">
      <c r="A77" s="69"/>
      <c r="B77" s="66"/>
      <c r="C77" s="255"/>
      <c r="D77" s="112"/>
      <c r="E77" s="68"/>
      <c r="F77" s="68"/>
      <c r="G77" s="68"/>
      <c r="H77" s="67"/>
      <c r="I77" s="67"/>
      <c r="J77" s="68"/>
      <c r="K77" s="112"/>
      <c r="L77" s="10"/>
      <c r="M77" s="9"/>
      <c r="N77" s="372"/>
      <c r="O77" s="373"/>
      <c r="P77" s="256"/>
      <c r="Q77" s="70"/>
      <c r="R77" s="70"/>
      <c r="S77" s="256"/>
      <c r="T77" s="256"/>
      <c r="U77" s="254"/>
      <c r="V77" s="292"/>
      <c r="W77" s="374"/>
      <c r="X77" s="375" t="str">
        <f t="shared" si="0"/>
        <v/>
      </c>
      <c r="Y77" s="374"/>
      <c r="Z77" s="257"/>
      <c r="AA77" s="257"/>
      <c r="AB77" s="257"/>
      <c r="AC77" s="258"/>
      <c r="AD77" s="259"/>
      <c r="AE77" s="260"/>
      <c r="AF77" s="239"/>
      <c r="AG77" s="65"/>
      <c r="AH77" s="65"/>
      <c r="AI77" s="65"/>
      <c r="AJ77" s="113"/>
    </row>
    <row r="78" spans="1:36" s="376" customFormat="1" ht="21.75" customHeight="1" x14ac:dyDescent="0.25">
      <c r="A78" s="69"/>
      <c r="B78" s="66"/>
      <c r="C78" s="255"/>
      <c r="D78" s="112"/>
      <c r="E78" s="68"/>
      <c r="F78" s="68"/>
      <c r="G78" s="68"/>
      <c r="H78" s="67"/>
      <c r="I78" s="67"/>
      <c r="J78" s="68"/>
      <c r="K78" s="112"/>
      <c r="L78" s="10"/>
      <c r="M78" s="9"/>
      <c r="N78" s="372"/>
      <c r="O78" s="373"/>
      <c r="P78" s="256"/>
      <c r="Q78" s="70"/>
      <c r="R78" s="70"/>
      <c r="S78" s="256"/>
      <c r="T78" s="256"/>
      <c r="U78" s="254"/>
      <c r="V78" s="292"/>
      <c r="W78" s="374"/>
      <c r="X78" s="375" t="str">
        <f t="shared" ref="X78:X100" si="1">IF(V78&gt;0, V78+90,"")</f>
        <v/>
      </c>
      <c r="Y78" s="374"/>
      <c r="Z78" s="257"/>
      <c r="AA78" s="257"/>
      <c r="AB78" s="257"/>
      <c r="AC78" s="258"/>
      <c r="AD78" s="259"/>
      <c r="AE78" s="260"/>
      <c r="AF78" s="239"/>
      <c r="AG78" s="65"/>
      <c r="AH78" s="65"/>
      <c r="AI78" s="65"/>
      <c r="AJ78" s="113"/>
    </row>
    <row r="79" spans="1:36" s="376" customFormat="1" ht="21.75" customHeight="1" x14ac:dyDescent="0.25">
      <c r="A79" s="69"/>
      <c r="B79" s="66"/>
      <c r="C79" s="255"/>
      <c r="D79" s="112"/>
      <c r="E79" s="68"/>
      <c r="F79" s="68"/>
      <c r="G79" s="68"/>
      <c r="H79" s="67"/>
      <c r="I79" s="67"/>
      <c r="J79" s="68"/>
      <c r="K79" s="112"/>
      <c r="L79" s="10"/>
      <c r="M79" s="9"/>
      <c r="N79" s="372"/>
      <c r="O79" s="373"/>
      <c r="P79" s="256"/>
      <c r="Q79" s="70"/>
      <c r="R79" s="70"/>
      <c r="S79" s="256"/>
      <c r="T79" s="256"/>
      <c r="U79" s="254"/>
      <c r="V79" s="292"/>
      <c r="W79" s="374"/>
      <c r="X79" s="375" t="str">
        <f t="shared" si="1"/>
        <v/>
      </c>
      <c r="Y79" s="374"/>
      <c r="Z79" s="257"/>
      <c r="AA79" s="257"/>
      <c r="AB79" s="257"/>
      <c r="AC79" s="258"/>
      <c r="AD79" s="259"/>
      <c r="AE79" s="260"/>
      <c r="AF79" s="239"/>
      <c r="AG79" s="65"/>
      <c r="AH79" s="65"/>
      <c r="AI79" s="65"/>
      <c r="AJ79" s="113"/>
    </row>
    <row r="80" spans="1:36" s="376" customFormat="1" ht="21.75" customHeight="1" x14ac:dyDescent="0.25">
      <c r="A80" s="69"/>
      <c r="B80" s="66"/>
      <c r="C80" s="255"/>
      <c r="D80" s="112"/>
      <c r="E80" s="68"/>
      <c r="F80" s="68"/>
      <c r="G80" s="68"/>
      <c r="H80" s="67"/>
      <c r="I80" s="67"/>
      <c r="J80" s="68"/>
      <c r="K80" s="112"/>
      <c r="L80" s="10"/>
      <c r="M80" s="9"/>
      <c r="N80" s="372"/>
      <c r="O80" s="373"/>
      <c r="P80" s="256"/>
      <c r="Q80" s="70"/>
      <c r="R80" s="70"/>
      <c r="S80" s="256"/>
      <c r="T80" s="256"/>
      <c r="U80" s="254"/>
      <c r="V80" s="292"/>
      <c r="W80" s="374"/>
      <c r="X80" s="375" t="str">
        <f t="shared" si="1"/>
        <v/>
      </c>
      <c r="Y80" s="374"/>
      <c r="Z80" s="257"/>
      <c r="AA80" s="257"/>
      <c r="AB80" s="257"/>
      <c r="AC80" s="258"/>
      <c r="AD80" s="259"/>
      <c r="AE80" s="260"/>
      <c r="AF80" s="239"/>
      <c r="AG80" s="65"/>
      <c r="AH80" s="65"/>
      <c r="AI80" s="65"/>
      <c r="AJ80" s="113"/>
    </row>
    <row r="81" spans="1:36" s="376" customFormat="1" ht="21.75" customHeight="1" x14ac:dyDescent="0.25">
      <c r="A81" s="264"/>
      <c r="B81" s="66"/>
      <c r="C81" s="255"/>
      <c r="D81" s="112"/>
      <c r="E81" s="68"/>
      <c r="F81" s="68"/>
      <c r="G81" s="68"/>
      <c r="H81" s="67"/>
      <c r="I81" s="67"/>
      <c r="J81" s="68"/>
      <c r="K81" s="112"/>
      <c r="L81" s="10"/>
      <c r="M81" s="9"/>
      <c r="N81" s="372"/>
      <c r="O81" s="373"/>
      <c r="P81" s="256"/>
      <c r="Q81" s="70"/>
      <c r="R81" s="70"/>
      <c r="S81" s="256"/>
      <c r="T81" s="256"/>
      <c r="U81" s="254"/>
      <c r="V81" s="292"/>
      <c r="W81" s="374"/>
      <c r="X81" s="375" t="str">
        <f t="shared" si="1"/>
        <v/>
      </c>
      <c r="Y81" s="374"/>
      <c r="Z81" s="257"/>
      <c r="AA81" s="257"/>
      <c r="AB81" s="257"/>
      <c r="AC81" s="258"/>
      <c r="AD81" s="259"/>
      <c r="AE81" s="260"/>
      <c r="AF81" s="239"/>
      <c r="AG81" s="65"/>
      <c r="AH81" s="65"/>
      <c r="AI81" s="65"/>
      <c r="AJ81" s="113"/>
    </row>
    <row r="82" spans="1:36" s="376" customFormat="1" ht="21.75" customHeight="1" x14ac:dyDescent="0.25">
      <c r="A82" s="264"/>
      <c r="B82" s="66"/>
      <c r="C82" s="255"/>
      <c r="D82" s="112"/>
      <c r="E82" s="68"/>
      <c r="F82" s="68"/>
      <c r="G82" s="68"/>
      <c r="H82" s="67"/>
      <c r="I82" s="67"/>
      <c r="J82" s="68"/>
      <c r="K82" s="112"/>
      <c r="L82" s="10"/>
      <c r="M82" s="9"/>
      <c r="N82" s="372"/>
      <c r="O82" s="373"/>
      <c r="P82" s="256"/>
      <c r="Q82" s="70"/>
      <c r="R82" s="70"/>
      <c r="S82" s="256"/>
      <c r="T82" s="256"/>
      <c r="U82" s="254"/>
      <c r="V82" s="292"/>
      <c r="W82" s="374"/>
      <c r="X82" s="375" t="str">
        <f t="shared" si="1"/>
        <v/>
      </c>
      <c r="Y82" s="374"/>
      <c r="Z82" s="257"/>
      <c r="AA82" s="257"/>
      <c r="AB82" s="257"/>
      <c r="AC82" s="258"/>
      <c r="AD82" s="259"/>
      <c r="AE82" s="260"/>
      <c r="AF82" s="239"/>
      <c r="AG82" s="65"/>
      <c r="AH82" s="65"/>
      <c r="AI82" s="65"/>
      <c r="AJ82" s="113"/>
    </row>
    <row r="83" spans="1:36" s="376" customFormat="1" ht="21.75" customHeight="1" x14ac:dyDescent="0.25">
      <c r="A83" s="264"/>
      <c r="B83" s="66"/>
      <c r="C83" s="255"/>
      <c r="D83" s="112"/>
      <c r="E83" s="68"/>
      <c r="F83" s="68"/>
      <c r="G83" s="68"/>
      <c r="H83" s="67"/>
      <c r="I83" s="67"/>
      <c r="J83" s="68"/>
      <c r="K83" s="112"/>
      <c r="L83" s="10"/>
      <c r="M83" s="9"/>
      <c r="N83" s="372"/>
      <c r="O83" s="373"/>
      <c r="P83" s="256"/>
      <c r="Q83" s="70"/>
      <c r="R83" s="70"/>
      <c r="S83" s="256"/>
      <c r="T83" s="256"/>
      <c r="U83" s="254"/>
      <c r="V83" s="292"/>
      <c r="W83" s="374"/>
      <c r="X83" s="375" t="str">
        <f t="shared" si="1"/>
        <v/>
      </c>
      <c r="Y83" s="374"/>
      <c r="Z83" s="257"/>
      <c r="AA83" s="257"/>
      <c r="AB83" s="257"/>
      <c r="AC83" s="258"/>
      <c r="AD83" s="259"/>
      <c r="AE83" s="260"/>
      <c r="AF83" s="239"/>
      <c r="AG83" s="65"/>
      <c r="AH83" s="65"/>
      <c r="AI83" s="65"/>
      <c r="AJ83" s="113"/>
    </row>
    <row r="84" spans="1:36" s="376" customFormat="1" ht="21.75" customHeight="1" x14ac:dyDescent="0.25">
      <c r="A84" s="264"/>
      <c r="B84" s="66"/>
      <c r="C84" s="255"/>
      <c r="D84" s="112"/>
      <c r="E84" s="68"/>
      <c r="F84" s="68"/>
      <c r="G84" s="68"/>
      <c r="H84" s="67"/>
      <c r="I84" s="67"/>
      <c r="J84" s="68"/>
      <c r="K84" s="112"/>
      <c r="L84" s="10"/>
      <c r="M84" s="9"/>
      <c r="N84" s="372"/>
      <c r="O84" s="373"/>
      <c r="P84" s="256"/>
      <c r="Q84" s="70"/>
      <c r="R84" s="70"/>
      <c r="S84" s="256"/>
      <c r="T84" s="256"/>
      <c r="U84" s="254"/>
      <c r="V84" s="292"/>
      <c r="W84" s="374"/>
      <c r="X84" s="375" t="str">
        <f t="shared" si="1"/>
        <v/>
      </c>
      <c r="Y84" s="374"/>
      <c r="Z84" s="257"/>
      <c r="AA84" s="257"/>
      <c r="AB84" s="257"/>
      <c r="AC84" s="258"/>
      <c r="AD84" s="259"/>
      <c r="AE84" s="260"/>
      <c r="AF84" s="239"/>
      <c r="AG84" s="65"/>
      <c r="AH84" s="65"/>
      <c r="AI84" s="65"/>
      <c r="AJ84" s="113"/>
    </row>
    <row r="85" spans="1:36" s="376" customFormat="1" ht="21.75" customHeight="1" x14ac:dyDescent="0.25">
      <c r="A85" s="264"/>
      <c r="B85" s="66"/>
      <c r="C85" s="255"/>
      <c r="D85" s="112"/>
      <c r="E85" s="68"/>
      <c r="F85" s="68"/>
      <c r="G85" s="68"/>
      <c r="H85" s="67"/>
      <c r="I85" s="67"/>
      <c r="J85" s="68"/>
      <c r="K85" s="112"/>
      <c r="L85" s="10"/>
      <c r="M85" s="9"/>
      <c r="N85" s="372"/>
      <c r="O85" s="373"/>
      <c r="P85" s="256"/>
      <c r="Q85" s="70"/>
      <c r="R85" s="70"/>
      <c r="S85" s="256"/>
      <c r="T85" s="256"/>
      <c r="U85" s="254"/>
      <c r="V85" s="292"/>
      <c r="W85" s="374"/>
      <c r="X85" s="375" t="str">
        <f t="shared" si="1"/>
        <v/>
      </c>
      <c r="Y85" s="374"/>
      <c r="Z85" s="257"/>
      <c r="AA85" s="257"/>
      <c r="AB85" s="257"/>
      <c r="AC85" s="258"/>
      <c r="AD85" s="259"/>
      <c r="AE85" s="260"/>
      <c r="AF85" s="239"/>
      <c r="AG85" s="65"/>
      <c r="AH85" s="65"/>
      <c r="AI85" s="65"/>
      <c r="AJ85" s="113"/>
    </row>
    <row r="86" spans="1:36" s="376" customFormat="1" ht="21.75" customHeight="1" x14ac:dyDescent="0.25">
      <c r="A86" s="264"/>
      <c r="B86" s="66"/>
      <c r="C86" s="255"/>
      <c r="D86" s="112"/>
      <c r="E86" s="68"/>
      <c r="F86" s="68"/>
      <c r="G86" s="68"/>
      <c r="H86" s="67"/>
      <c r="I86" s="67"/>
      <c r="J86" s="68"/>
      <c r="K86" s="112"/>
      <c r="L86" s="10"/>
      <c r="M86" s="9"/>
      <c r="N86" s="372"/>
      <c r="O86" s="373"/>
      <c r="P86" s="256"/>
      <c r="Q86" s="70"/>
      <c r="R86" s="70"/>
      <c r="S86" s="256"/>
      <c r="T86" s="256"/>
      <c r="U86" s="254"/>
      <c r="V86" s="292"/>
      <c r="W86" s="374"/>
      <c r="X86" s="375" t="str">
        <f t="shared" si="1"/>
        <v/>
      </c>
      <c r="Y86" s="374"/>
      <c r="Z86" s="257"/>
      <c r="AA86" s="257"/>
      <c r="AB86" s="257"/>
      <c r="AC86" s="258"/>
      <c r="AD86" s="259"/>
      <c r="AE86" s="260"/>
      <c r="AF86" s="239"/>
      <c r="AG86" s="65"/>
      <c r="AH86" s="65"/>
      <c r="AI86" s="65"/>
      <c r="AJ86" s="113"/>
    </row>
    <row r="87" spans="1:36" s="376" customFormat="1" ht="21.75" customHeight="1" x14ac:dyDescent="0.25">
      <c r="A87" s="264"/>
      <c r="B87" s="66"/>
      <c r="C87" s="255"/>
      <c r="D87" s="112"/>
      <c r="E87" s="68"/>
      <c r="F87" s="68"/>
      <c r="G87" s="68"/>
      <c r="H87" s="67"/>
      <c r="I87" s="67"/>
      <c r="J87" s="68"/>
      <c r="K87" s="112"/>
      <c r="L87" s="10"/>
      <c r="M87" s="9"/>
      <c r="N87" s="372"/>
      <c r="O87" s="373"/>
      <c r="P87" s="256"/>
      <c r="Q87" s="70"/>
      <c r="R87" s="70"/>
      <c r="S87" s="256"/>
      <c r="T87" s="256"/>
      <c r="U87" s="254"/>
      <c r="V87" s="292"/>
      <c r="W87" s="374"/>
      <c r="X87" s="375" t="str">
        <f t="shared" si="1"/>
        <v/>
      </c>
      <c r="Y87" s="374"/>
      <c r="Z87" s="257"/>
      <c r="AA87" s="257"/>
      <c r="AB87" s="257"/>
      <c r="AC87" s="258"/>
      <c r="AD87" s="259"/>
      <c r="AE87" s="260"/>
      <c r="AF87" s="239"/>
      <c r="AG87" s="65"/>
      <c r="AH87" s="65"/>
      <c r="AI87" s="65"/>
      <c r="AJ87" s="113"/>
    </row>
    <row r="88" spans="1:36" s="376" customFormat="1" ht="21.75" customHeight="1" x14ac:dyDescent="0.25">
      <c r="A88" s="264"/>
      <c r="B88" s="66"/>
      <c r="C88" s="255"/>
      <c r="D88" s="112"/>
      <c r="E88" s="68"/>
      <c r="F88" s="68"/>
      <c r="G88" s="68"/>
      <c r="H88" s="67"/>
      <c r="I88" s="67"/>
      <c r="J88" s="68"/>
      <c r="K88" s="112"/>
      <c r="L88" s="10"/>
      <c r="M88" s="9"/>
      <c r="N88" s="372"/>
      <c r="O88" s="373"/>
      <c r="P88" s="256"/>
      <c r="Q88" s="70"/>
      <c r="R88" s="70"/>
      <c r="S88" s="256"/>
      <c r="T88" s="256"/>
      <c r="U88" s="254"/>
      <c r="V88" s="292"/>
      <c r="W88" s="374"/>
      <c r="X88" s="375" t="str">
        <f t="shared" si="1"/>
        <v/>
      </c>
      <c r="Y88" s="374"/>
      <c r="Z88" s="257"/>
      <c r="AA88" s="257"/>
      <c r="AB88" s="257"/>
      <c r="AC88" s="258"/>
      <c r="AD88" s="259"/>
      <c r="AE88" s="260"/>
      <c r="AF88" s="239"/>
      <c r="AG88" s="65"/>
      <c r="AH88" s="65"/>
      <c r="AI88" s="65"/>
      <c r="AJ88" s="113"/>
    </row>
    <row r="89" spans="1:36" s="376" customFormat="1" ht="21.75" customHeight="1" x14ac:dyDescent="0.25">
      <c r="A89" s="69"/>
      <c r="B89" s="66"/>
      <c r="C89" s="255"/>
      <c r="D89" s="112"/>
      <c r="E89" s="68"/>
      <c r="F89" s="68"/>
      <c r="G89" s="68"/>
      <c r="H89" s="67"/>
      <c r="I89" s="67"/>
      <c r="J89" s="68"/>
      <c r="K89" s="112"/>
      <c r="L89" s="10"/>
      <c r="M89" s="9"/>
      <c r="N89" s="372"/>
      <c r="O89" s="373"/>
      <c r="P89" s="256"/>
      <c r="Q89" s="70"/>
      <c r="R89" s="70"/>
      <c r="S89" s="256"/>
      <c r="T89" s="256"/>
      <c r="U89" s="254"/>
      <c r="V89" s="292"/>
      <c r="W89" s="374"/>
      <c r="X89" s="375" t="str">
        <f t="shared" si="1"/>
        <v/>
      </c>
      <c r="Y89" s="374"/>
      <c r="Z89" s="257"/>
      <c r="AA89" s="257"/>
      <c r="AB89" s="257"/>
      <c r="AC89" s="258"/>
      <c r="AD89" s="259"/>
      <c r="AE89" s="260"/>
      <c r="AF89" s="239"/>
      <c r="AG89" s="65"/>
      <c r="AH89" s="65"/>
      <c r="AI89" s="65"/>
      <c r="AJ89" s="113"/>
    </row>
    <row r="90" spans="1:36" s="376" customFormat="1" ht="21.75" customHeight="1" x14ac:dyDescent="0.25">
      <c r="A90" s="69"/>
      <c r="B90" s="66"/>
      <c r="C90" s="255"/>
      <c r="D90" s="112"/>
      <c r="E90" s="68"/>
      <c r="F90" s="68"/>
      <c r="G90" s="68"/>
      <c r="H90" s="67"/>
      <c r="I90" s="67"/>
      <c r="J90" s="68"/>
      <c r="K90" s="112"/>
      <c r="L90" s="10"/>
      <c r="M90" s="9"/>
      <c r="N90" s="372"/>
      <c r="O90" s="373"/>
      <c r="P90" s="256"/>
      <c r="Q90" s="70"/>
      <c r="R90" s="70"/>
      <c r="S90" s="256"/>
      <c r="T90" s="256"/>
      <c r="U90" s="254"/>
      <c r="V90" s="292"/>
      <c r="W90" s="374"/>
      <c r="X90" s="375" t="str">
        <f t="shared" si="1"/>
        <v/>
      </c>
      <c r="Y90" s="374"/>
      <c r="Z90" s="257"/>
      <c r="AA90" s="257"/>
      <c r="AB90" s="257"/>
      <c r="AC90" s="258"/>
      <c r="AD90" s="259"/>
      <c r="AE90" s="260"/>
      <c r="AF90" s="239"/>
      <c r="AG90" s="65"/>
      <c r="AH90" s="65"/>
      <c r="AI90" s="65"/>
      <c r="AJ90" s="113"/>
    </row>
    <row r="91" spans="1:36" s="376" customFormat="1" ht="21.75" customHeight="1" x14ac:dyDescent="0.25">
      <c r="A91" s="69"/>
      <c r="B91" s="66"/>
      <c r="C91" s="255"/>
      <c r="D91" s="112"/>
      <c r="E91" s="68"/>
      <c r="F91" s="68"/>
      <c r="G91" s="68"/>
      <c r="H91" s="67"/>
      <c r="I91" s="67"/>
      <c r="J91" s="68"/>
      <c r="K91" s="112"/>
      <c r="L91" s="10"/>
      <c r="M91" s="9"/>
      <c r="N91" s="372"/>
      <c r="O91" s="373"/>
      <c r="P91" s="256"/>
      <c r="Q91" s="70"/>
      <c r="R91" s="70"/>
      <c r="S91" s="256"/>
      <c r="T91" s="256"/>
      <c r="U91" s="254"/>
      <c r="V91" s="292"/>
      <c r="W91" s="374"/>
      <c r="X91" s="375" t="str">
        <f t="shared" si="1"/>
        <v/>
      </c>
      <c r="Y91" s="374"/>
      <c r="Z91" s="257"/>
      <c r="AA91" s="257"/>
      <c r="AB91" s="257"/>
      <c r="AC91" s="258"/>
      <c r="AD91" s="259"/>
      <c r="AE91" s="260"/>
      <c r="AF91" s="239"/>
      <c r="AG91" s="65"/>
      <c r="AH91" s="65"/>
      <c r="AI91" s="65"/>
      <c r="AJ91" s="113"/>
    </row>
    <row r="92" spans="1:36" s="376" customFormat="1" ht="21.75" customHeight="1" x14ac:dyDescent="0.25">
      <c r="A92" s="69"/>
      <c r="B92" s="66"/>
      <c r="C92" s="255"/>
      <c r="D92" s="112"/>
      <c r="E92" s="68"/>
      <c r="F92" s="68"/>
      <c r="G92" s="68"/>
      <c r="H92" s="67"/>
      <c r="I92" s="67"/>
      <c r="J92" s="68"/>
      <c r="K92" s="112"/>
      <c r="L92" s="10"/>
      <c r="M92" s="9"/>
      <c r="N92" s="372"/>
      <c r="O92" s="373"/>
      <c r="P92" s="256"/>
      <c r="Q92" s="70"/>
      <c r="R92" s="70"/>
      <c r="S92" s="256"/>
      <c r="T92" s="256"/>
      <c r="U92" s="254"/>
      <c r="V92" s="292"/>
      <c r="W92" s="374"/>
      <c r="X92" s="375" t="str">
        <f t="shared" si="1"/>
        <v/>
      </c>
      <c r="Y92" s="374"/>
      <c r="Z92" s="257"/>
      <c r="AA92" s="257"/>
      <c r="AB92" s="257"/>
      <c r="AC92" s="258"/>
      <c r="AD92" s="259"/>
      <c r="AE92" s="260"/>
      <c r="AF92" s="239"/>
      <c r="AG92" s="65"/>
      <c r="AH92" s="65"/>
      <c r="AI92" s="65"/>
      <c r="AJ92" s="113"/>
    </row>
    <row r="93" spans="1:36" s="376" customFormat="1" ht="21.75" customHeight="1" x14ac:dyDescent="0.25">
      <c r="A93" s="69"/>
      <c r="B93" s="66"/>
      <c r="C93" s="255"/>
      <c r="D93" s="112"/>
      <c r="E93" s="68"/>
      <c r="F93" s="68"/>
      <c r="G93" s="68"/>
      <c r="H93" s="67"/>
      <c r="I93" s="67"/>
      <c r="J93" s="68"/>
      <c r="K93" s="112"/>
      <c r="L93" s="10"/>
      <c r="M93" s="9"/>
      <c r="N93" s="372"/>
      <c r="O93" s="373"/>
      <c r="P93" s="256"/>
      <c r="Q93" s="70"/>
      <c r="R93" s="70"/>
      <c r="S93" s="256"/>
      <c r="T93" s="256"/>
      <c r="U93" s="254"/>
      <c r="V93" s="292"/>
      <c r="W93" s="374"/>
      <c r="X93" s="375" t="str">
        <f t="shared" si="1"/>
        <v/>
      </c>
      <c r="Y93" s="374"/>
      <c r="Z93" s="257"/>
      <c r="AA93" s="257"/>
      <c r="AB93" s="257"/>
      <c r="AC93" s="258"/>
      <c r="AD93" s="259"/>
      <c r="AE93" s="260"/>
      <c r="AF93" s="239"/>
      <c r="AG93" s="65"/>
      <c r="AH93" s="65"/>
      <c r="AI93" s="65"/>
      <c r="AJ93" s="113"/>
    </row>
    <row r="94" spans="1:36" s="376" customFormat="1" ht="21.75" customHeight="1" x14ac:dyDescent="0.25">
      <c r="A94" s="69"/>
      <c r="B94" s="66"/>
      <c r="C94" s="255"/>
      <c r="D94" s="112"/>
      <c r="E94" s="68"/>
      <c r="F94" s="68"/>
      <c r="G94" s="68"/>
      <c r="H94" s="67"/>
      <c r="I94" s="67"/>
      <c r="J94" s="68"/>
      <c r="K94" s="112"/>
      <c r="L94" s="10"/>
      <c r="M94" s="9"/>
      <c r="N94" s="372"/>
      <c r="O94" s="373"/>
      <c r="P94" s="256"/>
      <c r="Q94" s="70"/>
      <c r="R94" s="70"/>
      <c r="S94" s="256"/>
      <c r="T94" s="256"/>
      <c r="U94" s="254"/>
      <c r="V94" s="292"/>
      <c r="W94" s="374"/>
      <c r="X94" s="375" t="str">
        <f t="shared" si="1"/>
        <v/>
      </c>
      <c r="Y94" s="374"/>
      <c r="Z94" s="257"/>
      <c r="AA94" s="257"/>
      <c r="AB94" s="257"/>
      <c r="AC94" s="258"/>
      <c r="AD94" s="259"/>
      <c r="AE94" s="260"/>
      <c r="AF94" s="239"/>
      <c r="AG94" s="65"/>
      <c r="AH94" s="65"/>
      <c r="AI94" s="65"/>
      <c r="AJ94" s="113"/>
    </row>
    <row r="95" spans="1:36" s="376" customFormat="1" ht="21.75" customHeight="1" x14ac:dyDescent="0.25">
      <c r="A95" s="69"/>
      <c r="B95" s="66"/>
      <c r="C95" s="255"/>
      <c r="D95" s="112"/>
      <c r="E95" s="68"/>
      <c r="F95" s="68"/>
      <c r="G95" s="68"/>
      <c r="H95" s="67"/>
      <c r="I95" s="67"/>
      <c r="J95" s="68"/>
      <c r="K95" s="112"/>
      <c r="L95" s="10"/>
      <c r="M95" s="9"/>
      <c r="N95" s="372"/>
      <c r="O95" s="373"/>
      <c r="P95" s="256"/>
      <c r="Q95" s="70"/>
      <c r="R95" s="70"/>
      <c r="S95" s="256"/>
      <c r="T95" s="256"/>
      <c r="U95" s="254"/>
      <c r="V95" s="292"/>
      <c r="W95" s="374"/>
      <c r="X95" s="375" t="str">
        <f t="shared" si="1"/>
        <v/>
      </c>
      <c r="Y95" s="374"/>
      <c r="Z95" s="257"/>
      <c r="AA95" s="257"/>
      <c r="AB95" s="257"/>
      <c r="AC95" s="258"/>
      <c r="AD95" s="259"/>
      <c r="AE95" s="260"/>
      <c r="AF95" s="239"/>
      <c r="AG95" s="65"/>
      <c r="AH95" s="65"/>
      <c r="AI95" s="65"/>
      <c r="AJ95" s="113"/>
    </row>
    <row r="96" spans="1:36" s="376" customFormat="1" ht="21.75" customHeight="1" x14ac:dyDescent="0.25">
      <c r="A96" s="69"/>
      <c r="B96" s="66"/>
      <c r="C96" s="255"/>
      <c r="D96" s="112"/>
      <c r="E96" s="68"/>
      <c r="F96" s="68"/>
      <c r="G96" s="68"/>
      <c r="H96" s="67"/>
      <c r="I96" s="67"/>
      <c r="J96" s="68"/>
      <c r="K96" s="112"/>
      <c r="L96" s="10"/>
      <c r="M96" s="9"/>
      <c r="N96" s="372"/>
      <c r="O96" s="373"/>
      <c r="P96" s="256"/>
      <c r="Q96" s="70"/>
      <c r="R96" s="70"/>
      <c r="S96" s="256"/>
      <c r="T96" s="256"/>
      <c r="U96" s="254"/>
      <c r="V96" s="292"/>
      <c r="W96" s="374"/>
      <c r="X96" s="375" t="str">
        <f t="shared" si="1"/>
        <v/>
      </c>
      <c r="Y96" s="374"/>
      <c r="Z96" s="257"/>
      <c r="AA96" s="257"/>
      <c r="AB96" s="257"/>
      <c r="AC96" s="258"/>
      <c r="AD96" s="259"/>
      <c r="AE96" s="260"/>
      <c r="AF96" s="239"/>
      <c r="AG96" s="65"/>
      <c r="AH96" s="65"/>
      <c r="AI96" s="65"/>
      <c r="AJ96" s="113"/>
    </row>
    <row r="97" spans="1:36" s="376" customFormat="1" ht="21.75" customHeight="1" x14ac:dyDescent="0.25">
      <c r="A97" s="69"/>
      <c r="B97" s="66"/>
      <c r="C97" s="255"/>
      <c r="D97" s="112"/>
      <c r="E97" s="68"/>
      <c r="F97" s="68"/>
      <c r="G97" s="68"/>
      <c r="H97" s="67"/>
      <c r="I97" s="67"/>
      <c r="J97" s="68"/>
      <c r="K97" s="112"/>
      <c r="L97" s="10"/>
      <c r="M97" s="9"/>
      <c r="N97" s="372"/>
      <c r="O97" s="373"/>
      <c r="P97" s="256"/>
      <c r="Q97" s="70"/>
      <c r="R97" s="70"/>
      <c r="S97" s="256"/>
      <c r="T97" s="256"/>
      <c r="U97" s="254"/>
      <c r="V97" s="292"/>
      <c r="W97" s="374"/>
      <c r="X97" s="375" t="str">
        <f t="shared" si="1"/>
        <v/>
      </c>
      <c r="Y97" s="374"/>
      <c r="Z97" s="257"/>
      <c r="AA97" s="257"/>
      <c r="AB97" s="257"/>
      <c r="AC97" s="258"/>
      <c r="AD97" s="259"/>
      <c r="AE97" s="260"/>
      <c r="AF97" s="239"/>
      <c r="AG97" s="65"/>
      <c r="AH97" s="65"/>
      <c r="AI97" s="65"/>
      <c r="AJ97" s="113"/>
    </row>
    <row r="98" spans="1:36" s="376" customFormat="1" ht="21.75" customHeight="1" x14ac:dyDescent="0.25">
      <c r="A98" s="69"/>
      <c r="B98" s="66"/>
      <c r="C98" s="255"/>
      <c r="D98" s="112"/>
      <c r="E98" s="68"/>
      <c r="F98" s="68"/>
      <c r="G98" s="68"/>
      <c r="H98" s="67"/>
      <c r="I98" s="67"/>
      <c r="J98" s="68"/>
      <c r="K98" s="112"/>
      <c r="L98" s="10"/>
      <c r="M98" s="9"/>
      <c r="N98" s="372"/>
      <c r="O98" s="373"/>
      <c r="P98" s="256"/>
      <c r="Q98" s="70"/>
      <c r="R98" s="70"/>
      <c r="S98" s="256"/>
      <c r="T98" s="256"/>
      <c r="U98" s="254"/>
      <c r="V98" s="292"/>
      <c r="W98" s="374"/>
      <c r="X98" s="375" t="str">
        <f t="shared" si="1"/>
        <v/>
      </c>
      <c r="Y98" s="374"/>
      <c r="Z98" s="257"/>
      <c r="AA98" s="257"/>
      <c r="AB98" s="257"/>
      <c r="AC98" s="258"/>
      <c r="AD98" s="259"/>
      <c r="AE98" s="260"/>
      <c r="AF98" s="239"/>
      <c r="AG98" s="65"/>
      <c r="AH98" s="65"/>
      <c r="AI98" s="65"/>
      <c r="AJ98" s="113"/>
    </row>
    <row r="99" spans="1:36" s="376" customFormat="1" ht="21.75" customHeight="1" x14ac:dyDescent="0.25">
      <c r="A99" s="69"/>
      <c r="B99" s="66"/>
      <c r="C99" s="255"/>
      <c r="D99" s="112"/>
      <c r="E99" s="68"/>
      <c r="F99" s="68"/>
      <c r="G99" s="68"/>
      <c r="H99" s="67"/>
      <c r="I99" s="67"/>
      <c r="J99" s="68"/>
      <c r="K99" s="112"/>
      <c r="L99" s="10"/>
      <c r="M99" s="9"/>
      <c r="N99" s="372"/>
      <c r="O99" s="373"/>
      <c r="P99" s="256"/>
      <c r="Q99" s="70"/>
      <c r="R99" s="70"/>
      <c r="S99" s="256"/>
      <c r="T99" s="256"/>
      <c r="U99" s="254"/>
      <c r="V99" s="292"/>
      <c r="W99" s="374"/>
      <c r="X99" s="375" t="str">
        <f t="shared" si="1"/>
        <v/>
      </c>
      <c r="Y99" s="374"/>
      <c r="Z99" s="257"/>
      <c r="AA99" s="257"/>
      <c r="AB99" s="257"/>
      <c r="AC99" s="258"/>
      <c r="AD99" s="259"/>
      <c r="AE99" s="260"/>
      <c r="AF99" s="239"/>
      <c r="AG99" s="65"/>
      <c r="AH99" s="65"/>
      <c r="AI99" s="65"/>
      <c r="AJ99" s="113"/>
    </row>
    <row r="100" spans="1:36" s="376" customFormat="1" ht="21.75" customHeight="1" thickBot="1" x14ac:dyDescent="0.3">
      <c r="A100" s="69"/>
      <c r="B100" s="66"/>
      <c r="C100" s="255"/>
      <c r="D100" s="112"/>
      <c r="E100" s="68"/>
      <c r="F100" s="68"/>
      <c r="G100" s="68"/>
      <c r="H100" s="67"/>
      <c r="I100" s="67"/>
      <c r="J100" s="68"/>
      <c r="K100" s="112"/>
      <c r="L100" s="10"/>
      <c r="M100" s="9"/>
      <c r="N100" s="372"/>
      <c r="O100" s="373"/>
      <c r="P100" s="256"/>
      <c r="Q100" s="70"/>
      <c r="R100" s="70"/>
      <c r="S100" s="256"/>
      <c r="T100" s="256"/>
      <c r="U100" s="254"/>
      <c r="V100" s="292"/>
      <c r="W100" s="374"/>
      <c r="X100" s="375" t="str">
        <f t="shared" si="1"/>
        <v/>
      </c>
      <c r="Y100" s="374"/>
      <c r="Z100" s="257"/>
      <c r="AA100" s="257"/>
      <c r="AB100" s="257"/>
      <c r="AC100" s="258"/>
      <c r="AD100" s="259"/>
      <c r="AE100" s="260"/>
      <c r="AF100" s="239"/>
      <c r="AG100" s="65"/>
      <c r="AH100" s="65"/>
      <c r="AI100" s="65"/>
      <c r="AJ100" s="113"/>
    </row>
    <row r="101" spans="1:36" s="11" customFormat="1" ht="14.25" customHeight="1" thickBot="1" x14ac:dyDescent="0.35">
      <c r="A101" s="15" t="s">
        <v>89</v>
      </c>
      <c r="B101" s="16"/>
      <c r="C101" s="17"/>
      <c r="D101" s="18"/>
      <c r="E101" s="18"/>
      <c r="F101" s="17"/>
      <c r="G101" s="17"/>
      <c r="H101" s="17"/>
      <c r="I101" s="17"/>
      <c r="J101" s="194"/>
      <c r="K101" s="194"/>
      <c r="L101" s="19"/>
      <c r="M101" s="19"/>
      <c r="N101" s="19"/>
      <c r="O101" s="19"/>
      <c r="P101" s="19"/>
      <c r="Q101" s="16"/>
      <c r="R101" s="16"/>
      <c r="S101" s="16"/>
      <c r="T101" s="16"/>
      <c r="U101" s="16"/>
      <c r="V101" s="16"/>
      <c r="W101" s="16"/>
      <c r="X101" s="16"/>
      <c r="Y101" s="16"/>
      <c r="Z101" s="16"/>
      <c r="AA101" s="16"/>
      <c r="AB101" s="24"/>
      <c r="AC101" s="24"/>
      <c r="AD101" s="24"/>
      <c r="AE101" s="24"/>
      <c r="AF101" s="24"/>
      <c r="AG101" s="24"/>
      <c r="AH101" s="24"/>
      <c r="AI101" s="24"/>
      <c r="AJ101" s="24"/>
    </row>
    <row r="102" spans="1:36" s="11" customFormat="1" ht="29.25" customHeight="1" thickTop="1" thickBot="1" x14ac:dyDescent="0.35">
      <c r="A102" s="20" t="s">
        <v>90</v>
      </c>
      <c r="B102" s="21">
        <f>COUNTA(B12:B100)</f>
        <v>0</v>
      </c>
      <c r="C102" s="22"/>
      <c r="D102" s="23"/>
      <c r="E102" s="23"/>
      <c r="F102" s="21">
        <f>COUNTA(F12:F100)</f>
        <v>0</v>
      </c>
      <c r="G102" s="21">
        <f>COUNTA(G12:G100)</f>
        <v>0</v>
      </c>
      <c r="H102" s="21"/>
      <c r="I102" s="21"/>
      <c r="J102" s="21">
        <f t="shared" ref="J102:W102" si="2">COUNTA(J12:J100)</f>
        <v>0</v>
      </c>
      <c r="K102" s="21">
        <f t="shared" si="2"/>
        <v>0</v>
      </c>
      <c r="L102" s="21">
        <f t="shared" si="2"/>
        <v>0</v>
      </c>
      <c r="M102" s="21">
        <f t="shared" si="2"/>
        <v>0</v>
      </c>
      <c r="N102" s="21">
        <f t="shared" si="2"/>
        <v>0</v>
      </c>
      <c r="O102" s="21">
        <f t="shared" si="2"/>
        <v>0</v>
      </c>
      <c r="P102" s="21">
        <f t="shared" si="2"/>
        <v>0</v>
      </c>
      <c r="Q102" s="21">
        <f t="shared" si="2"/>
        <v>0</v>
      </c>
      <c r="R102" s="21">
        <f t="shared" si="2"/>
        <v>0</v>
      </c>
      <c r="S102" s="21">
        <f t="shared" si="2"/>
        <v>0</v>
      </c>
      <c r="T102" s="21">
        <f t="shared" si="2"/>
        <v>0</v>
      </c>
      <c r="U102" s="21">
        <f t="shared" si="2"/>
        <v>0</v>
      </c>
      <c r="V102" s="21">
        <f t="shared" si="2"/>
        <v>0</v>
      </c>
      <c r="W102" s="21">
        <f t="shared" si="2"/>
        <v>0</v>
      </c>
      <c r="X102" s="21"/>
      <c r="Y102" s="21">
        <f t="shared" ref="Y102:AJ102" si="3">COUNTA(Y12:Y100)</f>
        <v>0</v>
      </c>
      <c r="Z102" s="21">
        <f t="shared" si="3"/>
        <v>0</v>
      </c>
      <c r="AA102" s="21">
        <f t="shared" si="3"/>
        <v>0</v>
      </c>
      <c r="AB102" s="21">
        <f t="shared" si="3"/>
        <v>0</v>
      </c>
      <c r="AC102" s="21">
        <f t="shared" si="3"/>
        <v>0</v>
      </c>
      <c r="AD102" s="351">
        <f t="shared" si="3"/>
        <v>0</v>
      </c>
      <c r="AE102" s="21">
        <f t="shared" si="3"/>
        <v>0</v>
      </c>
      <c r="AF102" s="21">
        <f t="shared" si="3"/>
        <v>0</v>
      </c>
      <c r="AG102" s="21">
        <f t="shared" si="3"/>
        <v>0</v>
      </c>
      <c r="AH102" s="21">
        <f t="shared" si="3"/>
        <v>0</v>
      </c>
      <c r="AI102" s="21">
        <f t="shared" si="3"/>
        <v>0</v>
      </c>
      <c r="AJ102" s="21">
        <f t="shared" si="3"/>
        <v>0</v>
      </c>
    </row>
    <row r="103" spans="1:36" s="6" customFormat="1" ht="21" customHeight="1" x14ac:dyDescent="0.25">
      <c r="A103" s="12"/>
      <c r="B103" s="13"/>
      <c r="C103" s="14"/>
      <c r="D103" s="14"/>
      <c r="E103" s="14"/>
      <c r="F103" s="14"/>
      <c r="G103" s="14"/>
      <c r="H103" s="14"/>
      <c r="I103" s="14"/>
      <c r="J103" s="14"/>
      <c r="K103" s="14"/>
      <c r="L103" s="12"/>
      <c r="M103" s="12"/>
      <c r="N103" s="12"/>
      <c r="O103" s="12"/>
      <c r="P103" s="12"/>
      <c r="Q103" s="13"/>
      <c r="R103" s="13"/>
      <c r="S103" s="13"/>
      <c r="T103" s="13"/>
      <c r="U103" s="13"/>
      <c r="V103" s="13"/>
      <c r="W103" s="13"/>
      <c r="X103" s="13"/>
      <c r="Y103" s="13"/>
      <c r="Z103" s="13"/>
      <c r="AA103" s="13"/>
      <c r="AB103" s="13"/>
      <c r="AC103" s="13"/>
      <c r="AD103" s="13"/>
      <c r="AE103" s="13"/>
      <c r="AF103" s="13"/>
      <c r="AG103" s="13"/>
      <c r="AH103" s="13"/>
      <c r="AI103" s="13"/>
      <c r="AJ103" s="13"/>
    </row>
    <row r="104" spans="1:36" ht="21.75" customHeight="1" thickBot="1" x14ac:dyDescent="0.3"/>
    <row r="105" spans="1:36" ht="38.1" customHeight="1" thickBot="1" x14ac:dyDescent="0.3">
      <c r="B105" s="529" t="s">
        <v>91</v>
      </c>
      <c r="C105" s="530"/>
      <c r="D105" s="530"/>
      <c r="E105" s="530"/>
      <c r="F105" s="531"/>
    </row>
    <row r="106" spans="1:36" ht="36.75" customHeight="1" thickBot="1" x14ac:dyDescent="0.3">
      <c r="B106" s="524" t="s">
        <v>92</v>
      </c>
      <c r="C106" s="525"/>
      <c r="D106" s="525"/>
      <c r="E106" s="525"/>
      <c r="F106" s="526"/>
    </row>
    <row r="107" spans="1:36" ht="21" customHeight="1" thickTop="1" thickBot="1" x14ac:dyDescent="0.3">
      <c r="B107" s="490" t="s">
        <v>93</v>
      </c>
      <c r="C107" s="491"/>
      <c r="D107" s="491"/>
      <c r="E107" s="491"/>
      <c r="F107" s="492"/>
    </row>
    <row r="108" spans="1:36" ht="21.75" customHeight="1" thickTop="1" x14ac:dyDescent="0.25">
      <c r="B108" s="484" t="s">
        <v>193</v>
      </c>
      <c r="C108" s="486" t="s">
        <v>94</v>
      </c>
      <c r="D108" s="486" t="s">
        <v>95</v>
      </c>
      <c r="E108" s="195"/>
      <c r="F108" s="488" t="s">
        <v>96</v>
      </c>
    </row>
    <row r="109" spans="1:36" ht="21.75" customHeight="1" thickBot="1" x14ac:dyDescent="0.3">
      <c r="B109" s="485"/>
      <c r="C109" s="487"/>
      <c r="D109" s="487"/>
      <c r="E109" s="196"/>
      <c r="F109" s="489"/>
    </row>
    <row r="110" spans="1:36" ht="21.75" customHeight="1" thickTop="1" x14ac:dyDescent="0.25">
      <c r="B110" s="253"/>
      <c r="C110" s="30"/>
      <c r="D110" s="30"/>
      <c r="E110" s="30"/>
      <c r="F110" s="31" t="e">
        <f t="shared" ref="F110:F120" si="4">SUM(D110/C110)</f>
        <v>#DIV/0!</v>
      </c>
    </row>
    <row r="111" spans="1:36" ht="21.75" customHeight="1" x14ac:dyDescent="0.25">
      <c r="B111" s="32"/>
      <c r="C111" s="33"/>
      <c r="D111" s="33"/>
      <c r="E111" s="30"/>
      <c r="F111" s="31" t="e">
        <f t="shared" si="4"/>
        <v>#DIV/0!</v>
      </c>
    </row>
    <row r="112" spans="1:36" ht="21.75" customHeight="1" x14ac:dyDescent="0.25">
      <c r="B112" s="32"/>
      <c r="C112" s="33"/>
      <c r="D112" s="33"/>
      <c r="E112" s="30"/>
      <c r="F112" s="31" t="e">
        <f t="shared" si="4"/>
        <v>#DIV/0!</v>
      </c>
    </row>
    <row r="113" spans="1:36" ht="21.75" customHeight="1" x14ac:dyDescent="0.25">
      <c r="B113" s="32"/>
      <c r="C113" s="33"/>
      <c r="D113" s="33"/>
      <c r="E113" s="30"/>
      <c r="F113" s="31" t="e">
        <f t="shared" si="4"/>
        <v>#DIV/0!</v>
      </c>
    </row>
    <row r="114" spans="1:36" ht="21.75" customHeight="1" x14ac:dyDescent="0.25">
      <c r="B114" s="32"/>
      <c r="C114" s="33"/>
      <c r="D114" s="33"/>
      <c r="E114" s="30"/>
      <c r="F114" s="31" t="e">
        <f t="shared" si="4"/>
        <v>#DIV/0!</v>
      </c>
    </row>
    <row r="115" spans="1:36" ht="21.75" customHeight="1" x14ac:dyDescent="0.25">
      <c r="B115" s="32"/>
      <c r="C115" s="33"/>
      <c r="D115" s="33"/>
      <c r="E115" s="30"/>
      <c r="F115" s="31" t="e">
        <f t="shared" si="4"/>
        <v>#DIV/0!</v>
      </c>
    </row>
    <row r="116" spans="1:36" ht="21.75" customHeight="1" x14ac:dyDescent="0.25">
      <c r="B116" s="32"/>
      <c r="C116" s="33"/>
      <c r="D116" s="33"/>
      <c r="E116" s="30"/>
      <c r="F116" s="31" t="e">
        <f t="shared" si="4"/>
        <v>#DIV/0!</v>
      </c>
    </row>
    <row r="117" spans="1:36" ht="21.75" customHeight="1" x14ac:dyDescent="0.25">
      <c r="B117" s="32"/>
      <c r="C117" s="33"/>
      <c r="D117" s="33"/>
      <c r="E117" s="30"/>
      <c r="F117" s="31" t="e">
        <f t="shared" si="4"/>
        <v>#DIV/0!</v>
      </c>
    </row>
    <row r="118" spans="1:36" ht="21.75" customHeight="1" x14ac:dyDescent="0.25">
      <c r="B118" s="32"/>
      <c r="C118" s="33"/>
      <c r="D118" s="33"/>
      <c r="E118" s="30"/>
      <c r="F118" s="31" t="e">
        <f t="shared" si="4"/>
        <v>#DIV/0!</v>
      </c>
    </row>
    <row r="119" spans="1:36" ht="21.75" customHeight="1" x14ac:dyDescent="0.25">
      <c r="B119" s="32"/>
      <c r="C119" s="33"/>
      <c r="D119" s="33"/>
      <c r="E119" s="30"/>
      <c r="F119" s="31" t="e">
        <f t="shared" si="4"/>
        <v>#DIV/0!</v>
      </c>
    </row>
    <row r="120" spans="1:36" ht="21.75" customHeight="1" thickBot="1" x14ac:dyDescent="0.3">
      <c r="B120" s="34"/>
      <c r="C120" s="35"/>
      <c r="D120" s="35"/>
      <c r="E120" s="35"/>
      <c r="F120" s="36" t="e">
        <f t="shared" si="4"/>
        <v>#DIV/0!</v>
      </c>
    </row>
    <row r="121" spans="1:36" ht="53.1" customHeight="1" thickBot="1" x14ac:dyDescent="0.3">
      <c r="B121" s="42" t="s">
        <v>97</v>
      </c>
      <c r="C121" s="40" t="s">
        <v>98</v>
      </c>
      <c r="D121" s="40" t="s">
        <v>192</v>
      </c>
      <c r="E121" s="40"/>
      <c r="F121" s="41" t="s">
        <v>99</v>
      </c>
    </row>
    <row r="122" spans="1:36" ht="21.75" customHeight="1" thickBot="1" x14ac:dyDescent="0.3">
      <c r="B122" s="37"/>
      <c r="C122" s="38">
        <f>SUM(C110:C120)</f>
        <v>0</v>
      </c>
      <c r="D122" s="38">
        <f>SUM(D110:D120)</f>
        <v>0</v>
      </c>
      <c r="E122" s="38"/>
      <c r="F122" s="39" t="e">
        <f>D122/C122</f>
        <v>#DIV/0!</v>
      </c>
    </row>
    <row r="123" spans="1:36" s="371" customFormat="1" ht="99.95" customHeight="1" x14ac:dyDescent="0.25">
      <c r="A123" s="493"/>
      <c r="B123" s="493"/>
      <c r="C123" s="493"/>
      <c r="D123" s="493"/>
      <c r="E123" s="493"/>
      <c r="F123" s="493"/>
      <c r="G123" s="493"/>
      <c r="H123" s="493"/>
      <c r="I123" s="493"/>
      <c r="J123" s="493"/>
      <c r="K123" s="493"/>
      <c r="L123" s="493"/>
      <c r="M123" s="493"/>
      <c r="N123" s="493"/>
      <c r="O123" s="493"/>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493"/>
    </row>
    <row r="124" spans="1:36" ht="21.75" customHeight="1" x14ac:dyDescent="0.25"/>
    <row r="125" spans="1:36" ht="21.75" customHeight="1" x14ac:dyDescent="0.25"/>
    <row r="126" spans="1:36" ht="21.75" customHeight="1" x14ac:dyDescent="0.25"/>
    <row r="127" spans="1:36" ht="21.75" customHeight="1" x14ac:dyDescent="0.25"/>
    <row r="128" spans="1:36" ht="21.75" customHeight="1" x14ac:dyDescent="0.25"/>
    <row r="129" spans="17:17" ht="21.75" customHeight="1" x14ac:dyDescent="0.25"/>
    <row r="130" spans="17:17" ht="21.75" customHeight="1" x14ac:dyDescent="0.25"/>
    <row r="131" spans="17:17" ht="21.75" customHeight="1" x14ac:dyDescent="0.25"/>
    <row r="132" spans="17:17" ht="21.75" customHeight="1" x14ac:dyDescent="0.25">
      <c r="Q132" s="265"/>
    </row>
    <row r="133" spans="17:17" ht="21.75" customHeight="1" x14ac:dyDescent="0.25"/>
    <row r="134" spans="17:17" ht="21.75" customHeight="1" x14ac:dyDescent="0.25"/>
    <row r="135" spans="17:17" ht="21.75" customHeight="1" x14ac:dyDescent="0.25"/>
    <row r="136" spans="17:17" ht="21.75" customHeight="1" x14ac:dyDescent="0.25"/>
    <row r="137" spans="17:17" ht="21.75" customHeight="1" x14ac:dyDescent="0.25"/>
    <row r="138" spans="17:17" ht="21.75" customHeight="1" x14ac:dyDescent="0.25"/>
    <row r="139" spans="17:17" ht="21.75" customHeight="1" x14ac:dyDescent="0.25"/>
    <row r="140" spans="17:17" ht="21.75" customHeight="1" x14ac:dyDescent="0.25"/>
    <row r="141" spans="17:17" ht="21.75" customHeight="1" x14ac:dyDescent="0.25"/>
    <row r="142" spans="17:17" ht="21.75" customHeight="1" x14ac:dyDescent="0.25"/>
    <row r="143" spans="17:17" ht="21.75" customHeight="1" x14ac:dyDescent="0.25"/>
    <row r="144" spans="17:17" ht="21.75" customHeight="1" x14ac:dyDescent="0.25"/>
    <row r="145" ht="21.75" customHeight="1" x14ac:dyDescent="0.25"/>
    <row r="146" ht="21.75" customHeight="1" x14ac:dyDescent="0.25"/>
    <row r="147" ht="21.75" customHeight="1" x14ac:dyDescent="0.25"/>
    <row r="148" ht="21.75" customHeight="1" x14ac:dyDescent="0.25"/>
    <row r="149" ht="21.75" customHeight="1" x14ac:dyDescent="0.25"/>
    <row r="150" ht="21.75" customHeight="1" x14ac:dyDescent="0.25"/>
    <row r="151" ht="21.75" customHeight="1" x14ac:dyDescent="0.25"/>
    <row r="152" ht="21.75" customHeight="1" x14ac:dyDescent="0.25"/>
    <row r="153" ht="21.75" customHeight="1" x14ac:dyDescent="0.25"/>
    <row r="154" ht="21.75" customHeight="1" x14ac:dyDescent="0.25"/>
    <row r="155" ht="21.75" customHeight="1" x14ac:dyDescent="0.25"/>
    <row r="156" ht="21.75" customHeight="1" x14ac:dyDescent="0.25"/>
    <row r="157" ht="21.75" customHeight="1" x14ac:dyDescent="0.25"/>
    <row r="158" ht="21.75" customHeight="1" x14ac:dyDescent="0.25"/>
    <row r="159" ht="21.75" customHeight="1" x14ac:dyDescent="0.25"/>
    <row r="160" ht="21.75" customHeight="1" x14ac:dyDescent="0.25"/>
    <row r="161" ht="21.75" customHeight="1" x14ac:dyDescent="0.25"/>
    <row r="162" ht="21.75" customHeight="1" x14ac:dyDescent="0.25"/>
    <row r="163" ht="21.75" customHeight="1" x14ac:dyDescent="0.25"/>
    <row r="164" ht="21.75" customHeight="1" x14ac:dyDescent="0.25"/>
    <row r="165" ht="21.75" customHeight="1" x14ac:dyDescent="0.25"/>
    <row r="166" ht="21.75" customHeight="1" x14ac:dyDescent="0.25"/>
    <row r="167" ht="21.75" customHeight="1" x14ac:dyDescent="0.25"/>
    <row r="168" ht="21.75" customHeight="1" x14ac:dyDescent="0.25"/>
    <row r="169" ht="21.75" customHeight="1" x14ac:dyDescent="0.25"/>
    <row r="170" ht="21.75" customHeight="1" x14ac:dyDescent="0.25"/>
    <row r="171" ht="21.75" customHeight="1" x14ac:dyDescent="0.25"/>
    <row r="172" ht="21.75" customHeight="1" x14ac:dyDescent="0.25"/>
    <row r="173" ht="21.75" customHeight="1" x14ac:dyDescent="0.25"/>
    <row r="174" ht="21.75" customHeight="1" x14ac:dyDescent="0.25"/>
    <row r="175" ht="21.75" customHeight="1" x14ac:dyDescent="0.25"/>
    <row r="176" ht="21.75" customHeight="1" x14ac:dyDescent="0.25"/>
    <row r="177" ht="21.75" customHeight="1" x14ac:dyDescent="0.25"/>
    <row r="178" ht="21.75" customHeight="1" x14ac:dyDescent="0.25"/>
    <row r="179" ht="21.75" customHeight="1" x14ac:dyDescent="0.25"/>
    <row r="180" ht="21.75" customHeight="1" x14ac:dyDescent="0.25"/>
    <row r="181" ht="21.75" customHeight="1" x14ac:dyDescent="0.25"/>
    <row r="182" ht="21.75" customHeight="1" x14ac:dyDescent="0.25"/>
    <row r="183" ht="21.75" customHeight="1" x14ac:dyDescent="0.25"/>
    <row r="184" ht="21.75" customHeight="1" x14ac:dyDescent="0.25"/>
    <row r="185" ht="21.75" customHeight="1" x14ac:dyDescent="0.25"/>
    <row r="186" ht="21.75" customHeight="1" x14ac:dyDescent="0.25"/>
    <row r="187" ht="21.75" customHeight="1" x14ac:dyDescent="0.25"/>
    <row r="188" ht="21.75" customHeight="1" x14ac:dyDescent="0.25"/>
  </sheetData>
  <sheetProtection password="C9F2" sheet="1" selectLockedCells="1"/>
  <mergeCells count="25">
    <mergeCell ref="A123:AJ123"/>
    <mergeCell ref="A1:AJ2"/>
    <mergeCell ref="A8:AJ8"/>
    <mergeCell ref="L9:M9"/>
    <mergeCell ref="AG9:AI9"/>
    <mergeCell ref="A3:AJ3"/>
    <mergeCell ref="J4:K7"/>
    <mergeCell ref="A4:G4"/>
    <mergeCell ref="A5:G5"/>
    <mergeCell ref="A6:G6"/>
    <mergeCell ref="A7:G7"/>
    <mergeCell ref="L4:AJ7"/>
    <mergeCell ref="A11:AJ11"/>
    <mergeCell ref="B106:F106"/>
    <mergeCell ref="A9:K9"/>
    <mergeCell ref="B105:F105"/>
    <mergeCell ref="AD9:AF9"/>
    <mergeCell ref="O9:U9"/>
    <mergeCell ref="Z9:AC9"/>
    <mergeCell ref="V9:Y9"/>
    <mergeCell ref="B108:B109"/>
    <mergeCell ref="C108:C109"/>
    <mergeCell ref="D108:D109"/>
    <mergeCell ref="F108:F109"/>
    <mergeCell ref="B107:F107"/>
  </mergeCells>
  <phoneticPr fontId="2" type="noConversion"/>
  <conditionalFormatting sqref="X12">
    <cfRule type="timePeriod" dxfId="1" priority="1" timePeriod="lastMonth">
      <formula>AND(MONTH(X12)=MONTH(EDATE(TODAY(),0-1)),YEAR(X12)=YEAR(EDATE(TODAY(),0-1)))</formula>
    </cfRule>
    <cfRule type="timePeriod" dxfId="0" priority="2" timePeriod="nextMonth">
      <formula>AND(MONTH(X12)=MONTH(EDATE(TODAY(),0+1)),YEAR(X12)=YEAR(EDATE(TODAY(),0+1)))</formula>
    </cfRule>
  </conditionalFormatting>
  <dataValidations count="15">
    <dataValidation type="list" allowBlank="1" showInputMessage="1" showErrorMessage="1" sqref="H4:I4">
      <formula1>Groups</formula1>
    </dataValidation>
    <dataValidation type="list" allowBlank="1" showInputMessage="1" showErrorMessage="1" sqref="H5:I5">
      <formula1>ReportingPeriod</formula1>
    </dataValidation>
    <dataValidation type="list" allowBlank="1" showInputMessage="1" showErrorMessage="1" sqref="J12:J100">
      <formula1>PriorESOL</formula1>
    </dataValidation>
    <dataValidation type="list" allowBlank="1" showInputMessage="1" showErrorMessage="1" sqref="W12:W100">
      <formula1>Left</formula1>
    </dataValidation>
    <dataValidation type="list" allowBlank="1" showInputMessage="1" showErrorMessage="1" sqref="K12:K100">
      <formula1>Unknown</formula1>
    </dataValidation>
    <dataValidation type="list" allowBlank="1" showInputMessage="1" showErrorMessage="1" sqref="AG12:AI100">
      <formula1>Billing</formula1>
    </dataValidation>
    <dataValidation type="list" allowBlank="1" showErrorMessage="1" sqref="F12:F100">
      <formula1>Age</formula1>
    </dataValidation>
    <dataValidation type="list" allowBlank="1" showInputMessage="1" showErrorMessage="1" sqref="M12:M100">
      <formula1>Status1</formula1>
    </dataValidation>
    <dataValidation type="list" allowBlank="1" showInputMessage="1" showErrorMessage="1" sqref="L12:L100">
      <formula1>ABAWDS</formula1>
    </dataValidation>
    <dataValidation type="list" allowBlank="1" showInputMessage="1" showErrorMessage="1" sqref="G12:G100">
      <formula1>Sex</formula1>
    </dataValidation>
    <dataValidation type="list" allowBlank="1" showInputMessage="1" showErrorMessage="1" sqref="Y12:Y100">
      <formula1>ABAWDStatus</formula1>
    </dataValidation>
    <dataValidation type="list" allowBlank="1" showInputMessage="1" showErrorMessage="1" sqref="Q12:Q100">
      <formula1>FFY19COMPONENTS</formula1>
    </dataValidation>
    <dataValidation type="list" allowBlank="1" showInputMessage="1" showErrorMessage="1" sqref="H12:H100">
      <formula1>Race</formula1>
    </dataValidation>
    <dataValidation type="list" allowBlank="1" showInputMessage="1" showErrorMessage="1" sqref="I12:I100">
      <formula1>Ethnicity</formula1>
    </dataValidation>
    <dataValidation type="list" allowBlank="1" showInputMessage="1" showErrorMessage="1" sqref="O12:O100">
      <formula1>Yes</formula1>
    </dataValidation>
  </dataValidations>
  <printOptions horizontalCentered="1"/>
  <pageMargins left="0.5" right="0.5" top="0.5" bottom="0.5" header="0.5" footer="0.5"/>
  <pageSetup paperSize="17" scale="19" orientation="landscape" r:id="rId1"/>
  <headerFooter alignWithMargins="0">
    <oddFooter>&amp;L&amp;K000000LISC&amp;C&amp;K808080RI SNAP Employment and Training
Reporting Measures&amp;R&amp;K00ABEAFFY17</oddFooter>
  </headerFooter>
  <customProperties>
    <customPr name="%locator_row%" r:id="rId2"/>
  </customPropertie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References!$L$25</xm:f>
          </x14:formula1>
          <xm:sqref>Z12:AC100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2:CE91"/>
  <sheetViews>
    <sheetView topLeftCell="A4" zoomScale="70" zoomScaleNormal="70" zoomScaleSheetLayoutView="50" workbookViewId="0">
      <selection activeCell="A9" sqref="A9:K9"/>
    </sheetView>
  </sheetViews>
  <sheetFormatPr defaultColWidth="9.7109375" defaultRowHeight="18" x14ac:dyDescent="0.25"/>
  <cols>
    <col min="1" max="1" width="37.42578125" style="377" customWidth="1"/>
    <col min="2" max="2" width="44.42578125" style="377" bestFit="1" customWidth="1"/>
    <col min="3" max="3" width="24.140625" style="444" bestFit="1" customWidth="1"/>
    <col min="4" max="4" width="31" style="445" bestFit="1" customWidth="1"/>
    <col min="5" max="5" width="31" style="445" customWidth="1"/>
    <col min="6" max="6" width="25.85546875" style="444" bestFit="1" customWidth="1"/>
    <col min="7" max="7" width="20.7109375" style="444" customWidth="1"/>
    <col min="8" max="8" width="51.28515625" style="444" bestFit="1" customWidth="1"/>
    <col min="9" max="9" width="50.28515625" style="444" bestFit="1" customWidth="1"/>
    <col min="10" max="10" width="47.42578125" style="444" bestFit="1" customWidth="1"/>
    <col min="11" max="11" width="52" style="444" customWidth="1"/>
    <col min="12" max="12" width="20.28515625" style="377" customWidth="1"/>
    <col min="13" max="13" width="23.42578125" style="377" customWidth="1"/>
    <col min="14" max="14" width="57" style="377" bestFit="1" customWidth="1"/>
    <col min="15" max="16" width="47.7109375" style="377" customWidth="1"/>
    <col min="17" max="17" width="51.28515625" style="423" customWidth="1"/>
    <col min="18" max="18" width="56.140625" style="423" customWidth="1"/>
    <col min="19" max="19" width="37.42578125" style="423" customWidth="1"/>
    <col min="20" max="20" width="33.85546875" style="423" customWidth="1"/>
    <col min="21" max="21" width="32.28515625" style="423" customWidth="1"/>
    <col min="22" max="22" width="36.28515625" style="423" customWidth="1"/>
    <col min="23" max="23" width="40" style="423" customWidth="1"/>
    <col min="24" max="24" width="37.140625" style="423" customWidth="1"/>
    <col min="25" max="25" width="31" style="423" customWidth="1"/>
    <col min="26" max="26" width="22.85546875" style="423" customWidth="1"/>
    <col min="27" max="27" width="24.7109375" style="423" customWidth="1"/>
    <col min="28" max="28" width="35.28515625" style="423" customWidth="1"/>
    <col min="29" max="29" width="34.85546875" style="423" customWidth="1"/>
    <col min="30" max="30" width="36.42578125" style="423" customWidth="1"/>
    <col min="31" max="31" width="35.7109375" style="423" bestFit="1" customWidth="1"/>
    <col min="32" max="32" width="28.7109375" style="423" bestFit="1" customWidth="1"/>
    <col min="33" max="35" width="14.42578125" style="377" bestFit="1" customWidth="1"/>
    <col min="36" max="36" width="39.42578125" style="377" bestFit="1" customWidth="1"/>
    <col min="37" max="83" width="8.85546875" style="377" customWidth="1"/>
    <col min="84" max="16384" width="9.7109375" style="377"/>
  </cols>
  <sheetData>
    <row r="2" spans="1:36" ht="18.75" thickBot="1" x14ac:dyDescent="0.3">
      <c r="A2" s="552"/>
      <c r="B2" s="552"/>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552"/>
    </row>
    <row r="3" spans="1:36" ht="9" customHeight="1" x14ac:dyDescent="0.25">
      <c r="A3" s="553"/>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row>
    <row r="4" spans="1:36" ht="48" customHeight="1" x14ac:dyDescent="0.25">
      <c r="A4" s="555" t="s">
        <v>256</v>
      </c>
      <c r="B4" s="556"/>
      <c r="C4" s="556"/>
      <c r="D4" s="556"/>
      <c r="E4" s="556"/>
      <c r="F4" s="556"/>
      <c r="G4" s="556"/>
      <c r="H4" s="378"/>
      <c r="I4" s="378"/>
      <c r="J4" s="557"/>
      <c r="K4" s="558"/>
      <c r="L4" s="563" t="s">
        <v>61</v>
      </c>
      <c r="M4" s="564"/>
      <c r="N4" s="564"/>
      <c r="O4" s="564"/>
      <c r="P4" s="564"/>
      <c r="Q4" s="564"/>
      <c r="R4" s="564"/>
      <c r="S4" s="564"/>
      <c r="T4" s="564"/>
      <c r="U4" s="564"/>
      <c r="V4" s="564"/>
      <c r="W4" s="564"/>
      <c r="X4" s="564"/>
      <c r="Y4" s="564"/>
      <c r="Z4" s="564"/>
      <c r="AA4" s="564"/>
      <c r="AB4" s="564"/>
      <c r="AC4" s="564"/>
      <c r="AD4" s="564"/>
      <c r="AE4" s="564"/>
      <c r="AF4" s="564"/>
      <c r="AG4" s="564"/>
      <c r="AH4" s="564"/>
      <c r="AI4" s="564"/>
      <c r="AJ4" s="564"/>
    </row>
    <row r="5" spans="1:36" ht="48" customHeight="1" x14ac:dyDescent="0.25">
      <c r="A5" s="565" t="s">
        <v>254</v>
      </c>
      <c r="B5" s="566"/>
      <c r="C5" s="566"/>
      <c r="D5" s="566"/>
      <c r="E5" s="566"/>
      <c r="F5" s="566"/>
      <c r="G5" s="566"/>
      <c r="H5" s="379"/>
      <c r="I5" s="379"/>
      <c r="J5" s="559"/>
      <c r="K5" s="560"/>
      <c r="L5" s="563"/>
      <c r="M5" s="564"/>
      <c r="N5" s="564"/>
      <c r="O5" s="564"/>
      <c r="P5" s="564"/>
      <c r="Q5" s="564"/>
      <c r="R5" s="564"/>
      <c r="S5" s="564"/>
      <c r="T5" s="564"/>
      <c r="U5" s="564"/>
      <c r="V5" s="564"/>
      <c r="W5" s="564"/>
      <c r="X5" s="564"/>
      <c r="Y5" s="564"/>
      <c r="Z5" s="564"/>
      <c r="AA5" s="564"/>
      <c r="AB5" s="564"/>
      <c r="AC5" s="564"/>
      <c r="AD5" s="564"/>
      <c r="AE5" s="564"/>
      <c r="AF5" s="564"/>
      <c r="AG5" s="564"/>
      <c r="AH5" s="564"/>
      <c r="AI5" s="564"/>
      <c r="AJ5" s="564"/>
    </row>
    <row r="6" spans="1:36" ht="48" customHeight="1" x14ac:dyDescent="0.25">
      <c r="A6" s="567" t="s">
        <v>255</v>
      </c>
      <c r="B6" s="568"/>
      <c r="C6" s="568"/>
      <c r="D6" s="568"/>
      <c r="E6" s="568"/>
      <c r="F6" s="568"/>
      <c r="G6" s="568"/>
      <c r="H6" s="380"/>
      <c r="I6" s="380"/>
      <c r="J6" s="559"/>
      <c r="K6" s="560"/>
      <c r="L6" s="563"/>
      <c r="M6" s="564"/>
      <c r="N6" s="564"/>
      <c r="O6" s="564"/>
      <c r="P6" s="564"/>
      <c r="Q6" s="564"/>
      <c r="R6" s="564"/>
      <c r="S6" s="564"/>
      <c r="T6" s="564"/>
      <c r="U6" s="564"/>
      <c r="V6" s="564"/>
      <c r="W6" s="564"/>
      <c r="X6" s="564"/>
      <c r="Y6" s="564"/>
      <c r="Z6" s="564"/>
      <c r="AA6" s="564"/>
      <c r="AB6" s="564"/>
      <c r="AC6" s="564"/>
      <c r="AD6" s="564"/>
      <c r="AE6" s="564"/>
      <c r="AF6" s="564"/>
      <c r="AG6" s="564"/>
      <c r="AH6" s="564"/>
      <c r="AI6" s="564"/>
      <c r="AJ6" s="564"/>
    </row>
    <row r="7" spans="1:36" ht="48" customHeight="1" x14ac:dyDescent="0.25">
      <c r="A7" s="569" t="s">
        <v>62</v>
      </c>
      <c r="B7" s="570"/>
      <c r="C7" s="570"/>
      <c r="D7" s="570"/>
      <c r="E7" s="570"/>
      <c r="F7" s="570"/>
      <c r="G7" s="570"/>
      <c r="H7" s="381"/>
      <c r="I7" s="381"/>
      <c r="J7" s="561"/>
      <c r="K7" s="562"/>
      <c r="L7" s="563"/>
      <c r="M7" s="564"/>
      <c r="N7" s="564"/>
      <c r="O7" s="564"/>
      <c r="P7" s="564"/>
      <c r="Q7" s="564"/>
      <c r="R7" s="564"/>
      <c r="S7" s="564"/>
      <c r="T7" s="564"/>
      <c r="U7" s="564"/>
      <c r="V7" s="564"/>
      <c r="W7" s="564"/>
      <c r="X7" s="564"/>
      <c r="Y7" s="564"/>
      <c r="Z7" s="564"/>
      <c r="AA7" s="564"/>
      <c r="AB7" s="564"/>
      <c r="AC7" s="564"/>
      <c r="AD7" s="564"/>
      <c r="AE7" s="564"/>
      <c r="AF7" s="564"/>
      <c r="AG7" s="564"/>
      <c r="AH7" s="564"/>
      <c r="AI7" s="564"/>
      <c r="AJ7" s="564"/>
    </row>
    <row r="8" spans="1:36" ht="9" customHeight="1" thickBot="1" x14ac:dyDescent="0.3">
      <c r="A8" s="536"/>
      <c r="B8" s="537"/>
      <c r="C8" s="537"/>
      <c r="D8" s="537"/>
      <c r="E8" s="537"/>
      <c r="F8" s="537"/>
      <c r="G8" s="537"/>
      <c r="H8" s="537"/>
      <c r="I8" s="537"/>
      <c r="J8" s="537"/>
      <c r="K8" s="537"/>
      <c r="L8" s="537"/>
      <c r="M8" s="537"/>
      <c r="N8" s="537"/>
      <c r="O8" s="537"/>
      <c r="P8" s="537"/>
      <c r="Q8" s="537"/>
      <c r="R8" s="537"/>
      <c r="S8" s="537"/>
      <c r="T8" s="537"/>
      <c r="U8" s="537"/>
      <c r="V8" s="537"/>
      <c r="W8" s="537"/>
      <c r="X8" s="537"/>
      <c r="Y8" s="537"/>
      <c r="Z8" s="537"/>
      <c r="AA8" s="537"/>
      <c r="AB8" s="537"/>
      <c r="AC8" s="537"/>
      <c r="AD8" s="537"/>
      <c r="AE8" s="537"/>
      <c r="AF8" s="537"/>
      <c r="AG8" s="537"/>
      <c r="AH8" s="537"/>
      <c r="AI8" s="537"/>
      <c r="AJ8" s="538"/>
    </row>
    <row r="9" spans="1:36" s="384" customFormat="1" ht="123" customHeight="1" thickTop="1" thickBot="1" x14ac:dyDescent="0.25">
      <c r="A9" s="539" t="s">
        <v>63</v>
      </c>
      <c r="B9" s="540"/>
      <c r="C9" s="540"/>
      <c r="D9" s="540"/>
      <c r="E9" s="540"/>
      <c r="F9" s="540"/>
      <c r="G9" s="540"/>
      <c r="H9" s="540"/>
      <c r="I9" s="540"/>
      <c r="J9" s="540"/>
      <c r="K9" s="540"/>
      <c r="L9" s="541" t="s">
        <v>64</v>
      </c>
      <c r="M9" s="541"/>
      <c r="N9" s="382" t="s">
        <v>65</v>
      </c>
      <c r="O9" s="542" t="s">
        <v>66</v>
      </c>
      <c r="P9" s="543"/>
      <c r="Q9" s="543"/>
      <c r="R9" s="543"/>
      <c r="S9" s="543"/>
      <c r="T9" s="543"/>
      <c r="U9" s="543"/>
      <c r="V9" s="544" t="s">
        <v>229</v>
      </c>
      <c r="W9" s="545"/>
      <c r="X9" s="545"/>
      <c r="Y9" s="546"/>
      <c r="Z9" s="544" t="s">
        <v>228</v>
      </c>
      <c r="AA9" s="545"/>
      <c r="AB9" s="545"/>
      <c r="AC9" s="546"/>
      <c r="AD9" s="547" t="s">
        <v>227</v>
      </c>
      <c r="AE9" s="548"/>
      <c r="AF9" s="549"/>
      <c r="AG9" s="550" t="s">
        <v>67</v>
      </c>
      <c r="AH9" s="550"/>
      <c r="AI9" s="551"/>
      <c r="AJ9" s="383" t="s">
        <v>257</v>
      </c>
    </row>
    <row r="10" spans="1:36" s="398" customFormat="1" ht="195" customHeight="1" thickTop="1" thickBot="1" x14ac:dyDescent="0.25">
      <c r="A10" s="385" t="s">
        <v>69</v>
      </c>
      <c r="B10" s="386" t="s">
        <v>70</v>
      </c>
      <c r="C10" s="387" t="s">
        <v>71</v>
      </c>
      <c r="D10" s="388" t="s">
        <v>72</v>
      </c>
      <c r="E10" s="388" t="s">
        <v>185</v>
      </c>
      <c r="F10" s="389" t="s">
        <v>73</v>
      </c>
      <c r="G10" s="389" t="s">
        <v>74</v>
      </c>
      <c r="H10" s="389" t="s">
        <v>176</v>
      </c>
      <c r="I10" s="389" t="s">
        <v>177</v>
      </c>
      <c r="J10" s="389" t="s">
        <v>13</v>
      </c>
      <c r="K10" s="389" t="s">
        <v>75</v>
      </c>
      <c r="L10" s="390" t="s">
        <v>76</v>
      </c>
      <c r="M10" s="390" t="s">
        <v>77</v>
      </c>
      <c r="N10" s="391" t="s">
        <v>78</v>
      </c>
      <c r="O10" s="392" t="s">
        <v>171</v>
      </c>
      <c r="P10" s="392" t="s">
        <v>186</v>
      </c>
      <c r="Q10" s="393" t="s">
        <v>230</v>
      </c>
      <c r="R10" s="393" t="s">
        <v>231</v>
      </c>
      <c r="S10" s="393" t="s">
        <v>232</v>
      </c>
      <c r="T10" s="393" t="s">
        <v>233</v>
      </c>
      <c r="U10" s="393" t="s">
        <v>234</v>
      </c>
      <c r="V10" s="394" t="s">
        <v>79</v>
      </c>
      <c r="W10" s="394" t="s">
        <v>258</v>
      </c>
      <c r="X10" s="394" t="s">
        <v>226</v>
      </c>
      <c r="Y10" s="394" t="s">
        <v>81</v>
      </c>
      <c r="Z10" s="394" t="s">
        <v>219</v>
      </c>
      <c r="AA10" s="394" t="s">
        <v>220</v>
      </c>
      <c r="AB10" s="394" t="s">
        <v>221</v>
      </c>
      <c r="AC10" s="394" t="s">
        <v>222</v>
      </c>
      <c r="AD10" s="395" t="s">
        <v>82</v>
      </c>
      <c r="AE10" s="395" t="s">
        <v>83</v>
      </c>
      <c r="AF10" s="395" t="s">
        <v>84</v>
      </c>
      <c r="AG10" s="393" t="s">
        <v>85</v>
      </c>
      <c r="AH10" s="393" t="s">
        <v>86</v>
      </c>
      <c r="AI10" s="396" t="s">
        <v>87</v>
      </c>
      <c r="AJ10" s="397" t="s">
        <v>88</v>
      </c>
    </row>
    <row r="11" spans="1:36" ht="8.25" customHeight="1" thickTop="1" thickBot="1" x14ac:dyDescent="0.3">
      <c r="A11" s="532"/>
      <c r="B11" s="533"/>
      <c r="C11" s="533"/>
      <c r="D11" s="533"/>
      <c r="E11" s="533"/>
      <c r="F11" s="533"/>
      <c r="G11" s="533"/>
      <c r="H11" s="533"/>
      <c r="I11" s="533"/>
      <c r="J11" s="533"/>
      <c r="K11" s="533"/>
      <c r="L11" s="533"/>
      <c r="M11" s="533"/>
      <c r="N11" s="533"/>
      <c r="O11" s="533"/>
      <c r="P11" s="533"/>
      <c r="Q11" s="533"/>
      <c r="R11" s="533"/>
      <c r="S11" s="533"/>
      <c r="T11" s="533"/>
      <c r="U11" s="533"/>
      <c r="V11" s="533"/>
      <c r="W11" s="533"/>
      <c r="X11" s="534"/>
      <c r="Y11" s="533"/>
      <c r="Z11" s="533"/>
      <c r="AA11" s="533"/>
      <c r="AB11" s="533"/>
      <c r="AC11" s="533"/>
      <c r="AD11" s="533"/>
      <c r="AE11" s="533"/>
      <c r="AF11" s="533"/>
      <c r="AG11" s="533"/>
      <c r="AH11" s="533"/>
      <c r="AI11" s="533"/>
      <c r="AJ11" s="535"/>
    </row>
    <row r="12" spans="1:36" s="423" customFormat="1" ht="21.75" customHeight="1" x14ac:dyDescent="0.25">
      <c r="A12" s="399"/>
      <c r="B12" s="400"/>
      <c r="C12" s="401"/>
      <c r="D12" s="402"/>
      <c r="E12" s="403"/>
      <c r="F12" s="403"/>
      <c r="G12" s="403"/>
      <c r="H12" s="404"/>
      <c r="I12" s="404"/>
      <c r="J12" s="403"/>
      <c r="K12" s="405"/>
      <c r="L12" s="406"/>
      <c r="M12" s="407"/>
      <c r="N12" s="408"/>
      <c r="O12" s="409"/>
      <c r="P12" s="410"/>
      <c r="Q12" s="411"/>
      <c r="R12" s="411"/>
      <c r="S12" s="412"/>
      <c r="T12" s="412"/>
      <c r="U12" s="413"/>
      <c r="V12" s="414">
        <v>43590</v>
      </c>
      <c r="W12" s="415"/>
      <c r="X12" s="416">
        <f>IF(V12&gt;0, V12+90,"")</f>
        <v>43680</v>
      </c>
      <c r="Y12" s="415" t="s">
        <v>127</v>
      </c>
      <c r="Z12" s="417"/>
      <c r="AA12" s="417"/>
      <c r="AB12" s="417"/>
      <c r="AC12" s="418"/>
      <c r="AD12" s="419"/>
      <c r="AE12" s="420"/>
      <c r="AF12" s="420"/>
      <c r="AG12" s="421"/>
      <c r="AH12" s="421"/>
      <c r="AI12" s="421"/>
      <c r="AJ12" s="422"/>
    </row>
    <row r="13" spans="1:36" s="423" customFormat="1" ht="21.75" customHeight="1" x14ac:dyDescent="0.25">
      <c r="A13" s="399"/>
      <c r="B13" s="400"/>
      <c r="C13" s="401"/>
      <c r="D13" s="402"/>
      <c r="E13" s="403"/>
      <c r="F13" s="403"/>
      <c r="G13" s="403"/>
      <c r="H13" s="404"/>
      <c r="I13" s="404"/>
      <c r="J13" s="403"/>
      <c r="K13" s="405"/>
      <c r="L13" s="406"/>
      <c r="M13" s="407"/>
      <c r="N13" s="408"/>
      <c r="O13" s="409"/>
      <c r="P13" s="410"/>
      <c r="Q13" s="411"/>
      <c r="R13" s="411"/>
      <c r="S13" s="412"/>
      <c r="T13" s="412"/>
      <c r="U13" s="413"/>
      <c r="V13" s="414"/>
      <c r="W13" s="415"/>
      <c r="X13" s="416" t="str">
        <f>IF(V13&gt;0, V13+90,"")</f>
        <v/>
      </c>
      <c r="Y13" s="415"/>
      <c r="Z13" s="417"/>
      <c r="AA13" s="417"/>
      <c r="AB13" s="417"/>
      <c r="AC13" s="418"/>
      <c r="AD13" s="419"/>
      <c r="AE13" s="420"/>
      <c r="AF13" s="420"/>
      <c r="AG13" s="421"/>
      <c r="AH13" s="421"/>
      <c r="AI13" s="421"/>
      <c r="AJ13" s="422"/>
    </row>
    <row r="14" spans="1:36" s="423" customFormat="1" ht="21.75" customHeight="1" x14ac:dyDescent="0.25">
      <c r="A14" s="399"/>
      <c r="B14" s="400"/>
      <c r="C14" s="401"/>
      <c r="D14" s="402"/>
      <c r="E14" s="403"/>
      <c r="F14" s="403"/>
      <c r="G14" s="403"/>
      <c r="H14" s="404"/>
      <c r="I14" s="404"/>
      <c r="J14" s="403"/>
      <c r="K14" s="405"/>
      <c r="L14" s="406"/>
      <c r="M14" s="407"/>
      <c r="N14" s="408"/>
      <c r="O14" s="409"/>
      <c r="P14" s="410"/>
      <c r="Q14" s="411"/>
      <c r="R14" s="411"/>
      <c r="S14" s="412"/>
      <c r="T14" s="412"/>
      <c r="U14" s="413"/>
      <c r="V14" s="414"/>
      <c r="W14" s="415"/>
      <c r="X14" s="416" t="str">
        <f t="shared" ref="X14:X21" si="0">IF(V14&gt;0, V14+90,"")</f>
        <v/>
      </c>
      <c r="Y14" s="415"/>
      <c r="Z14" s="417"/>
      <c r="AA14" s="417"/>
      <c r="AB14" s="417"/>
      <c r="AC14" s="418"/>
      <c r="AD14" s="419"/>
      <c r="AE14" s="420">
        <v>43647</v>
      </c>
      <c r="AF14" s="420"/>
      <c r="AG14" s="421"/>
      <c r="AH14" s="421"/>
      <c r="AI14" s="421"/>
      <c r="AJ14" s="422"/>
    </row>
    <row r="15" spans="1:36" s="423" customFormat="1" ht="21.75" customHeight="1" x14ac:dyDescent="0.25">
      <c r="A15" s="399"/>
      <c r="B15" s="400"/>
      <c r="C15" s="401"/>
      <c r="D15" s="424"/>
      <c r="E15" s="403"/>
      <c r="F15" s="403"/>
      <c r="G15" s="403"/>
      <c r="H15" s="404"/>
      <c r="I15" s="404"/>
      <c r="J15" s="403"/>
      <c r="K15" s="405"/>
      <c r="L15" s="406"/>
      <c r="M15" s="407"/>
      <c r="N15" s="408"/>
      <c r="O15" s="409"/>
      <c r="P15" s="410"/>
      <c r="Q15" s="411"/>
      <c r="R15" s="411"/>
      <c r="S15" s="412"/>
      <c r="T15" s="412"/>
      <c r="U15" s="413"/>
      <c r="V15" s="414"/>
      <c r="W15" s="415"/>
      <c r="X15" s="416" t="str">
        <f t="shared" si="0"/>
        <v/>
      </c>
      <c r="Y15" s="415"/>
      <c r="Z15" s="417"/>
      <c r="AA15" s="417"/>
      <c r="AB15" s="417"/>
      <c r="AC15" s="418"/>
      <c r="AD15" s="419"/>
      <c r="AE15" s="420"/>
      <c r="AF15" s="420"/>
      <c r="AG15" s="421"/>
      <c r="AH15" s="421"/>
      <c r="AI15" s="421"/>
      <c r="AJ15" s="422"/>
    </row>
    <row r="16" spans="1:36" s="423" customFormat="1" ht="21.75" customHeight="1" x14ac:dyDescent="0.25">
      <c r="A16" s="399"/>
      <c r="B16" s="400"/>
      <c r="C16" s="401"/>
      <c r="D16" s="424"/>
      <c r="E16" s="403"/>
      <c r="F16" s="403"/>
      <c r="G16" s="403"/>
      <c r="H16" s="404"/>
      <c r="I16" s="404"/>
      <c r="J16" s="403"/>
      <c r="K16" s="405"/>
      <c r="L16" s="406"/>
      <c r="M16" s="407"/>
      <c r="N16" s="408"/>
      <c r="O16" s="409"/>
      <c r="P16" s="410"/>
      <c r="Q16" s="411"/>
      <c r="R16" s="411"/>
      <c r="S16" s="412"/>
      <c r="T16" s="412"/>
      <c r="U16" s="413"/>
      <c r="V16" s="414"/>
      <c r="W16" s="415"/>
      <c r="X16" s="416" t="str">
        <f t="shared" si="0"/>
        <v/>
      </c>
      <c r="Y16" s="415"/>
      <c r="Z16" s="417"/>
      <c r="AA16" s="417"/>
      <c r="AB16" s="417"/>
      <c r="AC16" s="418"/>
      <c r="AD16" s="419"/>
      <c r="AE16" s="420"/>
      <c r="AF16" s="420"/>
      <c r="AG16" s="421"/>
      <c r="AH16" s="421"/>
      <c r="AI16" s="421"/>
      <c r="AJ16" s="422"/>
    </row>
    <row r="17" spans="1:83" s="423" customFormat="1" ht="21.75" customHeight="1" x14ac:dyDescent="0.25">
      <c r="A17" s="399"/>
      <c r="B17" s="400"/>
      <c r="C17" s="401"/>
      <c r="D17" s="405"/>
      <c r="E17" s="403"/>
      <c r="F17" s="403"/>
      <c r="G17" s="403"/>
      <c r="H17" s="404"/>
      <c r="I17" s="404"/>
      <c r="J17" s="403"/>
      <c r="K17" s="405"/>
      <c r="L17" s="406"/>
      <c r="M17" s="407"/>
      <c r="N17" s="408"/>
      <c r="O17" s="409"/>
      <c r="P17" s="410"/>
      <c r="Q17" s="411"/>
      <c r="R17" s="411"/>
      <c r="S17" s="412"/>
      <c r="T17" s="412"/>
      <c r="U17" s="413"/>
      <c r="V17" s="414"/>
      <c r="W17" s="415"/>
      <c r="X17" s="416" t="str">
        <f t="shared" si="0"/>
        <v/>
      </c>
      <c r="Y17" s="415"/>
      <c r="Z17" s="417"/>
      <c r="AA17" s="417"/>
      <c r="AB17" s="417"/>
      <c r="AC17" s="418"/>
      <c r="AD17" s="419"/>
      <c r="AE17" s="420"/>
      <c r="AF17" s="420"/>
      <c r="AG17" s="421"/>
      <c r="AH17" s="421"/>
      <c r="AI17" s="421"/>
      <c r="AJ17" s="422"/>
    </row>
    <row r="18" spans="1:83" s="423" customFormat="1" ht="21.75" customHeight="1" x14ac:dyDescent="0.25">
      <c r="A18" s="399"/>
      <c r="B18" s="400"/>
      <c r="C18" s="401"/>
      <c r="D18" s="405"/>
      <c r="E18" s="403"/>
      <c r="F18" s="403"/>
      <c r="G18" s="403"/>
      <c r="H18" s="404"/>
      <c r="I18" s="404"/>
      <c r="J18" s="403"/>
      <c r="K18" s="405"/>
      <c r="L18" s="406"/>
      <c r="M18" s="407"/>
      <c r="N18" s="408"/>
      <c r="O18" s="409"/>
      <c r="P18" s="410"/>
      <c r="Q18" s="411"/>
      <c r="R18" s="411"/>
      <c r="S18" s="412"/>
      <c r="T18" s="412"/>
      <c r="U18" s="413"/>
      <c r="V18" s="414"/>
      <c r="W18" s="415"/>
      <c r="X18" s="416" t="str">
        <f t="shared" si="0"/>
        <v/>
      </c>
      <c r="Y18" s="415"/>
      <c r="Z18" s="417"/>
      <c r="AA18" s="417"/>
      <c r="AB18" s="417"/>
      <c r="AC18" s="418"/>
      <c r="AD18" s="419"/>
      <c r="AE18" s="420"/>
      <c r="AF18" s="420"/>
      <c r="AG18" s="421"/>
      <c r="AH18" s="421"/>
      <c r="AI18" s="421"/>
      <c r="AJ18" s="422"/>
    </row>
    <row r="19" spans="1:83" s="423" customFormat="1" ht="21.75" customHeight="1" x14ac:dyDescent="0.25">
      <c r="A19" s="399"/>
      <c r="B19" s="400"/>
      <c r="C19" s="401"/>
      <c r="D19" s="405"/>
      <c r="E19" s="403"/>
      <c r="F19" s="403"/>
      <c r="G19" s="403"/>
      <c r="H19" s="404"/>
      <c r="I19" s="404"/>
      <c r="J19" s="403"/>
      <c r="K19" s="405"/>
      <c r="L19" s="406"/>
      <c r="M19" s="407"/>
      <c r="N19" s="408"/>
      <c r="O19" s="409"/>
      <c r="P19" s="410"/>
      <c r="Q19" s="411"/>
      <c r="R19" s="411"/>
      <c r="S19" s="412"/>
      <c r="T19" s="412"/>
      <c r="U19" s="413"/>
      <c r="V19" s="414"/>
      <c r="W19" s="415"/>
      <c r="X19" s="416" t="str">
        <f t="shared" si="0"/>
        <v/>
      </c>
      <c r="Y19" s="415"/>
      <c r="Z19" s="417"/>
      <c r="AA19" s="417"/>
      <c r="AB19" s="417"/>
      <c r="AC19" s="418"/>
      <c r="AD19" s="419"/>
      <c r="AE19" s="420"/>
      <c r="AF19" s="420"/>
      <c r="AG19" s="421"/>
      <c r="AH19" s="421"/>
      <c r="AI19" s="421"/>
      <c r="AJ19" s="422"/>
    </row>
    <row r="20" spans="1:83" s="423" customFormat="1" ht="21.75" customHeight="1" x14ac:dyDescent="0.25">
      <c r="A20" s="399"/>
      <c r="B20" s="400"/>
      <c r="C20" s="401"/>
      <c r="D20" s="405"/>
      <c r="E20" s="403"/>
      <c r="F20" s="403"/>
      <c r="G20" s="403"/>
      <c r="H20" s="404"/>
      <c r="I20" s="404"/>
      <c r="J20" s="403"/>
      <c r="K20" s="405"/>
      <c r="L20" s="406"/>
      <c r="M20" s="407"/>
      <c r="N20" s="408"/>
      <c r="O20" s="409"/>
      <c r="P20" s="410"/>
      <c r="Q20" s="411"/>
      <c r="R20" s="411"/>
      <c r="S20" s="412"/>
      <c r="T20" s="412"/>
      <c r="U20" s="413"/>
      <c r="V20" s="414"/>
      <c r="W20" s="415"/>
      <c r="X20" s="416" t="str">
        <f t="shared" si="0"/>
        <v/>
      </c>
      <c r="Y20" s="415"/>
      <c r="Z20" s="417"/>
      <c r="AA20" s="417"/>
      <c r="AB20" s="417"/>
      <c r="AC20" s="418"/>
      <c r="AD20" s="419"/>
      <c r="AE20" s="420"/>
      <c r="AF20" s="420"/>
      <c r="AG20" s="421"/>
      <c r="AH20" s="421"/>
      <c r="AI20" s="421"/>
      <c r="AJ20" s="422"/>
    </row>
    <row r="21" spans="1:83" s="423" customFormat="1" ht="21.75" customHeight="1" thickBot="1" x14ac:dyDescent="0.3">
      <c r="A21" s="399"/>
      <c r="B21" s="400"/>
      <c r="C21" s="401"/>
      <c r="D21" s="405"/>
      <c r="E21" s="403"/>
      <c r="F21" s="403"/>
      <c r="G21" s="403"/>
      <c r="H21" s="404"/>
      <c r="I21" s="404"/>
      <c r="J21" s="403"/>
      <c r="K21" s="405"/>
      <c r="L21" s="406"/>
      <c r="M21" s="407"/>
      <c r="N21" s="408"/>
      <c r="O21" s="409"/>
      <c r="P21" s="410"/>
      <c r="Q21" s="411"/>
      <c r="R21" s="411"/>
      <c r="S21" s="412"/>
      <c r="T21" s="412"/>
      <c r="U21" s="413"/>
      <c r="V21" s="414"/>
      <c r="W21" s="415"/>
      <c r="X21" s="416" t="str">
        <f t="shared" si="0"/>
        <v/>
      </c>
      <c r="Y21" s="415"/>
      <c r="Z21" s="417"/>
      <c r="AA21" s="417"/>
      <c r="AB21" s="417"/>
      <c r="AC21" s="418"/>
      <c r="AD21" s="419"/>
      <c r="AE21" s="420"/>
      <c r="AF21" s="420"/>
      <c r="AG21" s="421"/>
      <c r="AH21" s="421"/>
      <c r="AI21" s="421"/>
      <c r="AJ21" s="422"/>
    </row>
    <row r="22" spans="1:83" s="433" customFormat="1" ht="14.25" customHeight="1" thickBot="1" x14ac:dyDescent="0.35">
      <c r="A22" s="425" t="s">
        <v>89</v>
      </c>
      <c r="B22" s="426"/>
      <c r="C22" s="427"/>
      <c r="D22" s="428"/>
      <c r="E22" s="428"/>
      <c r="F22" s="427"/>
      <c r="G22" s="427"/>
      <c r="H22" s="427"/>
      <c r="I22" s="427"/>
      <c r="J22" s="429"/>
      <c r="K22" s="429"/>
      <c r="L22" s="430"/>
      <c r="M22" s="430"/>
      <c r="N22" s="430"/>
      <c r="O22" s="430"/>
      <c r="P22" s="430"/>
      <c r="Q22" s="426"/>
      <c r="R22" s="426"/>
      <c r="S22" s="426"/>
      <c r="T22" s="426"/>
      <c r="U22" s="426"/>
      <c r="V22" s="426"/>
      <c r="W22" s="426"/>
      <c r="X22" s="431"/>
      <c r="Y22" s="426"/>
      <c r="Z22" s="426"/>
      <c r="AA22" s="426"/>
      <c r="AB22" s="432"/>
      <c r="AC22" s="432"/>
      <c r="AD22" s="432"/>
      <c r="AE22" s="432"/>
      <c r="AF22" s="432"/>
      <c r="AG22" s="432"/>
      <c r="AH22" s="432"/>
      <c r="AI22" s="432"/>
      <c r="AJ22" s="432"/>
    </row>
    <row r="23" spans="1:83" s="433" customFormat="1" ht="29.25" customHeight="1" thickTop="1" thickBot="1" x14ac:dyDescent="0.35">
      <c r="A23" s="434" t="s">
        <v>90</v>
      </c>
      <c r="B23" s="435">
        <f>COUNTA(B12:B21)</f>
        <v>0</v>
      </c>
      <c r="C23" s="436"/>
      <c r="D23" s="437"/>
      <c r="E23" s="437"/>
      <c r="F23" s="435">
        <f>COUNTA(F12:F21)</f>
        <v>0</v>
      </c>
      <c r="G23" s="435">
        <f>COUNTA(G12:G21)</f>
        <v>0</v>
      </c>
      <c r="H23" s="435"/>
      <c r="I23" s="435"/>
      <c r="J23" s="435">
        <f t="shared" ref="J23:W23" si="1">COUNTA(J12:J21)</f>
        <v>0</v>
      </c>
      <c r="K23" s="435">
        <f t="shared" si="1"/>
        <v>0</v>
      </c>
      <c r="L23" s="435">
        <f t="shared" si="1"/>
        <v>0</v>
      </c>
      <c r="M23" s="435">
        <f t="shared" si="1"/>
        <v>0</v>
      </c>
      <c r="N23" s="435">
        <f t="shared" si="1"/>
        <v>0</v>
      </c>
      <c r="O23" s="435">
        <f t="shared" si="1"/>
        <v>0</v>
      </c>
      <c r="P23" s="435">
        <f t="shared" si="1"/>
        <v>0</v>
      </c>
      <c r="Q23" s="435">
        <f t="shared" si="1"/>
        <v>0</v>
      </c>
      <c r="R23" s="435">
        <f t="shared" si="1"/>
        <v>0</v>
      </c>
      <c r="S23" s="435">
        <f t="shared" si="1"/>
        <v>0</v>
      </c>
      <c r="T23" s="435">
        <f t="shared" si="1"/>
        <v>0</v>
      </c>
      <c r="U23" s="435">
        <f t="shared" si="1"/>
        <v>0</v>
      </c>
      <c r="V23" s="435">
        <f t="shared" si="1"/>
        <v>1</v>
      </c>
      <c r="W23" s="435">
        <f t="shared" si="1"/>
        <v>0</v>
      </c>
      <c r="X23" s="438"/>
      <c r="Y23" s="435">
        <f t="shared" ref="Y23:AJ23" si="2">COUNTA(Y12:Y21)</f>
        <v>1</v>
      </c>
      <c r="Z23" s="435">
        <f t="shared" si="2"/>
        <v>0</v>
      </c>
      <c r="AA23" s="435">
        <f t="shared" si="2"/>
        <v>0</v>
      </c>
      <c r="AB23" s="435">
        <f t="shared" si="2"/>
        <v>0</v>
      </c>
      <c r="AC23" s="435">
        <f t="shared" si="2"/>
        <v>0</v>
      </c>
      <c r="AD23" s="439">
        <f t="shared" si="2"/>
        <v>0</v>
      </c>
      <c r="AE23" s="435">
        <f t="shared" si="2"/>
        <v>1</v>
      </c>
      <c r="AF23" s="435">
        <f t="shared" si="2"/>
        <v>0</v>
      </c>
      <c r="AG23" s="435">
        <f t="shared" si="2"/>
        <v>0</v>
      </c>
      <c r="AH23" s="435">
        <f t="shared" si="2"/>
        <v>0</v>
      </c>
      <c r="AI23" s="435">
        <f t="shared" si="2"/>
        <v>0</v>
      </c>
      <c r="AJ23" s="435">
        <f t="shared" si="2"/>
        <v>0</v>
      </c>
    </row>
    <row r="24" spans="1:83" s="443" customFormat="1" ht="21" customHeight="1" x14ac:dyDescent="0.25">
      <c r="A24" s="440"/>
      <c r="B24" s="441"/>
      <c r="C24" s="442"/>
      <c r="D24" s="442"/>
      <c r="E24" s="442"/>
      <c r="F24" s="442"/>
      <c r="G24" s="442"/>
      <c r="H24" s="442"/>
      <c r="I24" s="442"/>
      <c r="J24" s="442"/>
      <c r="K24" s="442"/>
      <c r="L24" s="440"/>
      <c r="M24" s="440"/>
      <c r="N24" s="440"/>
      <c r="O24" s="440"/>
      <c r="P24" s="440"/>
      <c r="Q24" s="441"/>
      <c r="R24" s="441"/>
      <c r="S24" s="441"/>
      <c r="T24" s="441"/>
      <c r="U24" s="441"/>
      <c r="V24" s="441"/>
      <c r="W24" s="441"/>
      <c r="X24" s="441"/>
      <c r="Y24" s="441"/>
      <c r="Z24" s="441"/>
      <c r="AA24" s="441"/>
      <c r="AB24" s="441"/>
      <c r="AC24" s="441"/>
      <c r="AD24" s="441"/>
      <c r="AE24" s="441"/>
      <c r="AF24" s="441"/>
      <c r="AG24" s="441"/>
      <c r="AH24" s="441"/>
      <c r="AI24" s="441"/>
      <c r="AJ24" s="441"/>
    </row>
    <row r="25" spans="1:83" ht="21.75" customHeight="1" x14ac:dyDescent="0.25"/>
    <row r="26" spans="1:83" s="423" customFormat="1" ht="21.75" customHeight="1" x14ac:dyDescent="0.25">
      <c r="A26" s="377"/>
      <c r="B26" s="377"/>
      <c r="C26" s="377"/>
      <c r="D26" s="444"/>
      <c r="E26" s="444"/>
      <c r="F26" s="445"/>
      <c r="G26" s="444"/>
      <c r="H26" s="444"/>
      <c r="I26" s="444"/>
      <c r="J26" s="444"/>
      <c r="K26" s="444"/>
      <c r="L26" s="377"/>
      <c r="M26" s="377"/>
      <c r="N26" s="377"/>
      <c r="O26" s="377"/>
      <c r="P26" s="377"/>
      <c r="AG26" s="377"/>
      <c r="AH26" s="377"/>
      <c r="AI26" s="377"/>
      <c r="AJ26" s="377"/>
      <c r="AK26" s="377"/>
      <c r="AL26" s="377"/>
      <c r="AM26" s="377"/>
      <c r="AN26" s="377"/>
      <c r="AO26" s="377"/>
      <c r="AP26" s="377"/>
      <c r="AQ26" s="377"/>
      <c r="AR26" s="377"/>
      <c r="AS26" s="377"/>
      <c r="AT26" s="377"/>
      <c r="AU26" s="377"/>
      <c r="AV26" s="377"/>
      <c r="AW26" s="377"/>
      <c r="AX26" s="377"/>
      <c r="AY26" s="377"/>
      <c r="AZ26" s="377"/>
      <c r="BA26" s="377"/>
      <c r="BB26" s="377"/>
      <c r="BC26" s="377"/>
      <c r="BD26" s="377"/>
      <c r="BE26" s="377"/>
      <c r="BF26" s="377"/>
      <c r="BG26" s="377"/>
      <c r="BH26" s="377"/>
      <c r="BI26" s="377"/>
      <c r="BJ26" s="377"/>
      <c r="BK26" s="377"/>
      <c r="BL26" s="377"/>
      <c r="BM26" s="377"/>
      <c r="BN26" s="377"/>
      <c r="BO26" s="377"/>
      <c r="BP26" s="377"/>
      <c r="BQ26" s="377"/>
      <c r="BR26" s="377"/>
      <c r="BS26" s="377"/>
      <c r="BT26" s="377"/>
      <c r="BU26" s="377"/>
      <c r="BV26" s="377"/>
      <c r="BW26" s="377"/>
      <c r="BX26" s="377"/>
      <c r="BY26" s="377"/>
      <c r="BZ26" s="377"/>
      <c r="CA26" s="377"/>
      <c r="CB26" s="377"/>
      <c r="CC26" s="377"/>
      <c r="CD26" s="377"/>
      <c r="CE26" s="377"/>
    </row>
    <row r="27" spans="1:83" s="423" customFormat="1" ht="21.75" customHeight="1" x14ac:dyDescent="0.25">
      <c r="A27" s="377"/>
      <c r="B27" s="377"/>
      <c r="C27" s="444"/>
      <c r="D27" s="445"/>
      <c r="E27" s="445"/>
      <c r="F27" s="444"/>
      <c r="G27" s="444"/>
      <c r="H27" s="444"/>
      <c r="I27" s="444"/>
      <c r="J27" s="444"/>
      <c r="K27" s="444"/>
      <c r="L27" s="377"/>
      <c r="M27" s="377"/>
      <c r="N27" s="377"/>
      <c r="O27" s="377"/>
      <c r="P27" s="377"/>
      <c r="AG27" s="377"/>
      <c r="AH27" s="377"/>
      <c r="AI27" s="377"/>
      <c r="AJ27" s="377"/>
      <c r="AK27" s="377"/>
      <c r="AL27" s="377"/>
      <c r="AM27" s="377"/>
      <c r="AN27" s="377"/>
      <c r="AO27" s="377"/>
      <c r="AP27" s="377"/>
      <c r="AQ27" s="377"/>
      <c r="AR27" s="377"/>
      <c r="AS27" s="377"/>
      <c r="AT27" s="377"/>
      <c r="AU27" s="377"/>
      <c r="AV27" s="377"/>
      <c r="AW27" s="377"/>
      <c r="AX27" s="377"/>
      <c r="AY27" s="377"/>
      <c r="AZ27" s="377"/>
      <c r="BA27" s="377"/>
      <c r="BB27" s="377"/>
      <c r="BC27" s="377"/>
      <c r="BD27" s="377"/>
      <c r="BE27" s="377"/>
      <c r="BF27" s="377"/>
      <c r="BG27" s="377"/>
      <c r="BH27" s="377"/>
      <c r="BI27" s="377"/>
      <c r="BJ27" s="377"/>
      <c r="BK27" s="377"/>
      <c r="BL27" s="377"/>
      <c r="BM27" s="377"/>
      <c r="BN27" s="377"/>
      <c r="BO27" s="377"/>
      <c r="BP27" s="377"/>
      <c r="BQ27" s="377"/>
      <c r="BR27" s="377"/>
      <c r="BS27" s="377"/>
      <c r="BT27" s="377"/>
      <c r="BU27" s="377"/>
      <c r="BV27" s="377"/>
      <c r="BW27" s="377"/>
      <c r="BX27" s="377"/>
      <c r="BY27" s="377"/>
      <c r="BZ27" s="377"/>
      <c r="CA27" s="377"/>
      <c r="CB27" s="377"/>
      <c r="CC27" s="377"/>
      <c r="CD27" s="377"/>
      <c r="CE27" s="377"/>
    </row>
    <row r="28" spans="1:83" s="423" customFormat="1" ht="21.75" customHeight="1" x14ac:dyDescent="0.25">
      <c r="A28" s="377"/>
      <c r="B28" s="377"/>
      <c r="C28" s="444"/>
      <c r="D28" s="445"/>
      <c r="E28" s="445"/>
      <c r="F28" s="444"/>
      <c r="G28" s="444"/>
      <c r="H28" s="444"/>
      <c r="I28" s="444"/>
      <c r="J28" s="444"/>
      <c r="K28" s="444"/>
      <c r="L28" s="377"/>
      <c r="M28" s="377"/>
      <c r="N28" s="377"/>
      <c r="O28" s="377"/>
      <c r="P28" s="377"/>
      <c r="AG28" s="377"/>
      <c r="AH28" s="377"/>
      <c r="AI28" s="377"/>
      <c r="AJ28" s="377"/>
      <c r="AK28" s="377"/>
      <c r="AL28" s="377"/>
      <c r="AM28" s="377"/>
      <c r="AN28" s="377"/>
      <c r="AO28" s="377"/>
      <c r="AP28" s="377"/>
      <c r="AQ28" s="377"/>
      <c r="AR28" s="377"/>
      <c r="AS28" s="377"/>
      <c r="AT28" s="377"/>
      <c r="AU28" s="377"/>
      <c r="AV28" s="377"/>
      <c r="AW28" s="377"/>
      <c r="AX28" s="377"/>
      <c r="AY28" s="377"/>
      <c r="AZ28" s="377"/>
      <c r="BA28" s="377"/>
      <c r="BB28" s="377"/>
      <c r="BC28" s="377"/>
      <c r="BD28" s="377"/>
      <c r="BE28" s="377"/>
      <c r="BF28" s="377"/>
      <c r="BG28" s="377"/>
      <c r="BH28" s="377"/>
      <c r="BI28" s="377"/>
      <c r="BJ28" s="377"/>
      <c r="BK28" s="377"/>
      <c r="BL28" s="377"/>
      <c r="BM28" s="377"/>
      <c r="BN28" s="377"/>
      <c r="BO28" s="377"/>
      <c r="BP28" s="377"/>
      <c r="BQ28" s="377"/>
      <c r="BR28" s="377"/>
      <c r="BS28" s="377"/>
      <c r="BT28" s="377"/>
      <c r="BU28" s="377"/>
      <c r="BV28" s="377"/>
      <c r="BW28" s="377"/>
      <c r="BX28" s="377"/>
      <c r="BY28" s="377"/>
      <c r="BZ28" s="377"/>
      <c r="CA28" s="377"/>
      <c r="CB28" s="377"/>
      <c r="CC28" s="377"/>
      <c r="CD28" s="377"/>
      <c r="CE28" s="377"/>
    </row>
    <row r="29" spans="1:83" s="423" customFormat="1" ht="21.75" customHeight="1" x14ac:dyDescent="0.25">
      <c r="A29" s="377"/>
      <c r="B29" s="377"/>
      <c r="C29" s="444"/>
      <c r="D29" s="445"/>
      <c r="E29" s="445"/>
      <c r="F29" s="444"/>
      <c r="G29" s="444"/>
      <c r="H29" s="444"/>
      <c r="I29" s="444"/>
      <c r="J29" s="444"/>
      <c r="K29" s="444"/>
      <c r="L29" s="377"/>
      <c r="M29" s="377"/>
      <c r="N29" s="377"/>
      <c r="O29" s="377"/>
      <c r="P29" s="377"/>
      <c r="AG29" s="377"/>
      <c r="AH29" s="377"/>
      <c r="AI29" s="377"/>
      <c r="AJ29" s="377"/>
      <c r="AK29" s="377"/>
      <c r="AL29" s="377"/>
      <c r="AM29" s="377"/>
      <c r="AN29" s="377"/>
      <c r="AO29" s="377"/>
      <c r="AP29" s="377"/>
      <c r="AQ29" s="377"/>
      <c r="AR29" s="377"/>
      <c r="AS29" s="377"/>
      <c r="AT29" s="377"/>
      <c r="AU29" s="377"/>
      <c r="AV29" s="377"/>
      <c r="AW29" s="377"/>
      <c r="AX29" s="377"/>
      <c r="AY29" s="377"/>
      <c r="AZ29" s="377"/>
      <c r="BA29" s="377"/>
      <c r="BB29" s="377"/>
      <c r="BC29" s="377"/>
      <c r="BD29" s="377"/>
      <c r="BE29" s="377"/>
      <c r="BF29" s="377"/>
      <c r="BG29" s="377"/>
      <c r="BH29" s="377"/>
      <c r="BI29" s="377"/>
      <c r="BJ29" s="377"/>
      <c r="BK29" s="377"/>
      <c r="BL29" s="377"/>
      <c r="BM29" s="377"/>
      <c r="BN29" s="377"/>
      <c r="BO29" s="377"/>
      <c r="BP29" s="377"/>
      <c r="BQ29" s="377"/>
      <c r="BR29" s="377"/>
      <c r="BS29" s="377"/>
      <c r="BT29" s="377"/>
      <c r="BU29" s="377"/>
      <c r="BV29" s="377"/>
      <c r="BW29" s="377"/>
      <c r="BX29" s="377"/>
      <c r="BY29" s="377"/>
      <c r="BZ29" s="377"/>
      <c r="CA29" s="377"/>
      <c r="CB29" s="377"/>
      <c r="CC29" s="377"/>
      <c r="CD29" s="377"/>
      <c r="CE29" s="377"/>
    </row>
    <row r="30" spans="1:83" s="423" customFormat="1" ht="21.75" customHeight="1" x14ac:dyDescent="0.25">
      <c r="A30" s="377"/>
      <c r="B30" s="377"/>
      <c r="C30" s="444"/>
      <c r="D30" s="445"/>
      <c r="E30" s="445"/>
      <c r="F30" s="444"/>
      <c r="G30" s="444"/>
      <c r="H30" s="444"/>
      <c r="I30" s="444"/>
      <c r="J30" s="444"/>
      <c r="K30" s="444"/>
      <c r="L30" s="377"/>
      <c r="M30" s="377"/>
      <c r="N30" s="377"/>
      <c r="O30" s="377"/>
      <c r="P30" s="377"/>
      <c r="AG30" s="377"/>
      <c r="AH30" s="377"/>
      <c r="AI30" s="377"/>
      <c r="AJ30" s="377"/>
      <c r="AK30" s="377"/>
      <c r="AL30" s="377"/>
      <c r="AM30" s="377"/>
      <c r="AN30" s="377"/>
      <c r="AO30" s="377"/>
      <c r="AP30" s="377"/>
      <c r="AQ30" s="377"/>
      <c r="AR30" s="377"/>
      <c r="AS30" s="377"/>
      <c r="AT30" s="377"/>
      <c r="AU30" s="377"/>
      <c r="AV30" s="377"/>
      <c r="AW30" s="377"/>
      <c r="AX30" s="377"/>
      <c r="AY30" s="377"/>
      <c r="AZ30" s="377"/>
      <c r="BA30" s="377"/>
      <c r="BB30" s="377"/>
      <c r="BC30" s="377"/>
      <c r="BD30" s="377"/>
      <c r="BE30" s="377"/>
      <c r="BF30" s="377"/>
      <c r="BG30" s="377"/>
      <c r="BH30" s="377"/>
      <c r="BI30" s="377"/>
      <c r="BJ30" s="377"/>
      <c r="BK30" s="377"/>
      <c r="BL30" s="377"/>
      <c r="BM30" s="377"/>
      <c r="BN30" s="377"/>
      <c r="BO30" s="377"/>
      <c r="BP30" s="377"/>
      <c r="BQ30" s="377"/>
      <c r="BR30" s="377"/>
      <c r="BS30" s="377"/>
      <c r="BT30" s="377"/>
      <c r="BU30" s="377"/>
      <c r="BV30" s="377"/>
      <c r="BW30" s="377"/>
      <c r="BX30" s="377"/>
      <c r="BY30" s="377"/>
      <c r="BZ30" s="377"/>
      <c r="CA30" s="377"/>
      <c r="CB30" s="377"/>
      <c r="CC30" s="377"/>
      <c r="CD30" s="377"/>
      <c r="CE30" s="377"/>
    </row>
    <row r="31" spans="1:83" s="423" customFormat="1" ht="21.75" customHeight="1" x14ac:dyDescent="0.25">
      <c r="A31" s="377"/>
      <c r="B31" s="377"/>
      <c r="C31" s="444"/>
      <c r="D31" s="445"/>
      <c r="E31" s="445"/>
      <c r="F31" s="444"/>
      <c r="G31" s="444"/>
      <c r="H31" s="444"/>
      <c r="I31" s="444"/>
      <c r="J31" s="444"/>
      <c r="K31" s="444"/>
      <c r="L31" s="377"/>
      <c r="M31" s="377"/>
      <c r="N31" s="377"/>
      <c r="O31" s="377"/>
      <c r="P31" s="377"/>
      <c r="AG31" s="377"/>
      <c r="AH31" s="377"/>
      <c r="AI31" s="377"/>
      <c r="AJ31" s="377"/>
      <c r="AK31" s="377"/>
      <c r="AL31" s="377"/>
      <c r="AM31" s="377"/>
      <c r="AN31" s="377"/>
      <c r="AO31" s="377"/>
      <c r="AP31" s="377"/>
      <c r="AQ31" s="377"/>
      <c r="AR31" s="377"/>
      <c r="AS31" s="377"/>
      <c r="AT31" s="377"/>
      <c r="AU31" s="377"/>
      <c r="AV31" s="377"/>
      <c r="AW31" s="377"/>
      <c r="AX31" s="377"/>
      <c r="AY31" s="377"/>
      <c r="AZ31" s="377"/>
      <c r="BA31" s="377"/>
      <c r="BB31" s="377"/>
      <c r="BC31" s="377"/>
      <c r="BD31" s="377"/>
      <c r="BE31" s="377"/>
      <c r="BF31" s="377"/>
      <c r="BG31" s="377"/>
      <c r="BH31" s="377"/>
      <c r="BI31" s="377"/>
      <c r="BJ31" s="377"/>
      <c r="BK31" s="377"/>
      <c r="BL31" s="377"/>
      <c r="BM31" s="377"/>
      <c r="BN31" s="377"/>
      <c r="BO31" s="377"/>
      <c r="BP31" s="377"/>
      <c r="BQ31" s="377"/>
      <c r="BR31" s="377"/>
      <c r="BS31" s="377"/>
      <c r="BT31" s="377"/>
      <c r="BU31" s="377"/>
      <c r="BV31" s="377"/>
      <c r="BW31" s="377"/>
      <c r="BX31" s="377"/>
      <c r="BY31" s="377"/>
      <c r="BZ31" s="377"/>
      <c r="CA31" s="377"/>
      <c r="CB31" s="377"/>
      <c r="CC31" s="377"/>
      <c r="CD31" s="377"/>
      <c r="CE31" s="377"/>
    </row>
    <row r="32" spans="1:83" s="423" customFormat="1" ht="21.75" customHeight="1" x14ac:dyDescent="0.25">
      <c r="A32" s="377"/>
      <c r="B32" s="377"/>
      <c r="C32" s="444"/>
      <c r="D32" s="445"/>
      <c r="E32" s="445"/>
      <c r="F32" s="444"/>
      <c r="G32" s="444"/>
      <c r="H32" s="444"/>
      <c r="I32" s="444"/>
      <c r="J32" s="444"/>
      <c r="K32" s="444"/>
      <c r="L32" s="377"/>
      <c r="M32" s="377"/>
      <c r="N32" s="377"/>
      <c r="O32" s="377"/>
      <c r="P32" s="377"/>
      <c r="AG32" s="377"/>
      <c r="AH32" s="377"/>
      <c r="AI32" s="377"/>
      <c r="AJ32" s="377"/>
      <c r="AK32" s="377"/>
      <c r="AL32" s="377"/>
      <c r="AM32" s="377"/>
      <c r="AN32" s="377"/>
      <c r="AO32" s="377"/>
      <c r="AP32" s="377"/>
      <c r="AQ32" s="377"/>
      <c r="AR32" s="377"/>
      <c r="AS32" s="377"/>
      <c r="AT32" s="377"/>
      <c r="AU32" s="377"/>
      <c r="AV32" s="377"/>
      <c r="AW32" s="377"/>
      <c r="AX32" s="377"/>
      <c r="AY32" s="377"/>
      <c r="AZ32" s="377"/>
      <c r="BA32" s="377"/>
      <c r="BB32" s="377"/>
      <c r="BC32" s="377"/>
      <c r="BD32" s="377"/>
      <c r="BE32" s="377"/>
      <c r="BF32" s="377"/>
      <c r="BG32" s="377"/>
      <c r="BH32" s="377"/>
      <c r="BI32" s="377"/>
      <c r="BJ32" s="377"/>
      <c r="BK32" s="377"/>
      <c r="BL32" s="377"/>
      <c r="BM32" s="377"/>
      <c r="BN32" s="377"/>
      <c r="BO32" s="377"/>
      <c r="BP32" s="377"/>
      <c r="BQ32" s="377"/>
      <c r="BR32" s="377"/>
      <c r="BS32" s="377"/>
      <c r="BT32" s="377"/>
      <c r="BU32" s="377"/>
      <c r="BV32" s="377"/>
      <c r="BW32" s="377"/>
      <c r="BX32" s="377"/>
      <c r="BY32" s="377"/>
      <c r="BZ32" s="377"/>
      <c r="CA32" s="377"/>
      <c r="CB32" s="377"/>
      <c r="CC32" s="377"/>
      <c r="CD32" s="377"/>
      <c r="CE32" s="377"/>
    </row>
    <row r="33" spans="1:83" s="423" customFormat="1" ht="21.75" customHeight="1" x14ac:dyDescent="0.25">
      <c r="A33" s="377"/>
      <c r="B33" s="377"/>
      <c r="C33" s="444"/>
      <c r="D33" s="445"/>
      <c r="E33" s="445"/>
      <c r="F33" s="444"/>
      <c r="G33" s="444"/>
      <c r="H33" s="444"/>
      <c r="I33" s="444"/>
      <c r="J33" s="444"/>
      <c r="K33" s="444"/>
      <c r="L33" s="377"/>
      <c r="M33" s="377"/>
      <c r="N33" s="377"/>
      <c r="O33" s="377"/>
      <c r="P33" s="377"/>
      <c r="AG33" s="377"/>
      <c r="AH33" s="377"/>
      <c r="AI33" s="377"/>
      <c r="AJ33" s="377"/>
      <c r="AK33" s="377"/>
      <c r="AL33" s="377"/>
      <c r="AM33" s="377"/>
      <c r="AN33" s="377"/>
      <c r="AO33" s="377"/>
      <c r="AP33" s="377"/>
      <c r="AQ33" s="377"/>
      <c r="AR33" s="377"/>
      <c r="AS33" s="377"/>
      <c r="AT33" s="377"/>
      <c r="AU33" s="377"/>
      <c r="AV33" s="377"/>
      <c r="AW33" s="377"/>
      <c r="AX33" s="377"/>
      <c r="AY33" s="377"/>
      <c r="AZ33" s="377"/>
      <c r="BA33" s="377"/>
      <c r="BB33" s="377"/>
      <c r="BC33" s="377"/>
      <c r="BD33" s="377"/>
      <c r="BE33" s="377"/>
      <c r="BF33" s="377"/>
      <c r="BG33" s="377"/>
      <c r="BH33" s="377"/>
      <c r="BI33" s="377"/>
      <c r="BJ33" s="377"/>
      <c r="BK33" s="377"/>
      <c r="BL33" s="377"/>
      <c r="BM33" s="377"/>
      <c r="BN33" s="377"/>
      <c r="BO33" s="377"/>
      <c r="BP33" s="377"/>
      <c r="BQ33" s="377"/>
      <c r="BR33" s="377"/>
      <c r="BS33" s="377"/>
      <c r="BT33" s="377"/>
      <c r="BU33" s="377"/>
      <c r="BV33" s="377"/>
      <c r="BW33" s="377"/>
      <c r="BX33" s="377"/>
      <c r="BY33" s="377"/>
      <c r="BZ33" s="377"/>
      <c r="CA33" s="377"/>
      <c r="CB33" s="377"/>
      <c r="CC33" s="377"/>
      <c r="CD33" s="377"/>
      <c r="CE33" s="377"/>
    </row>
    <row r="34" spans="1:83" s="423" customFormat="1" ht="21.75" customHeight="1" x14ac:dyDescent="0.25">
      <c r="A34" s="377"/>
      <c r="B34" s="377"/>
      <c r="C34" s="444"/>
      <c r="D34" s="445"/>
      <c r="E34" s="445"/>
      <c r="F34" s="444"/>
      <c r="G34" s="444"/>
      <c r="H34" s="444"/>
      <c r="I34" s="444"/>
      <c r="J34" s="444"/>
      <c r="K34" s="444"/>
      <c r="L34" s="377"/>
      <c r="M34" s="377"/>
      <c r="N34" s="377"/>
      <c r="O34" s="377"/>
      <c r="P34" s="377"/>
      <c r="AG34" s="377"/>
      <c r="AH34" s="377"/>
      <c r="AI34" s="377"/>
      <c r="AJ34" s="377"/>
      <c r="AK34" s="377"/>
      <c r="AL34" s="377"/>
      <c r="AM34" s="377"/>
      <c r="AN34" s="377"/>
      <c r="AO34" s="377"/>
      <c r="AP34" s="377"/>
      <c r="AQ34" s="377"/>
      <c r="AR34" s="377"/>
      <c r="AS34" s="377"/>
      <c r="AT34" s="377"/>
      <c r="AU34" s="377"/>
      <c r="AV34" s="377"/>
      <c r="AW34" s="377"/>
      <c r="AX34" s="377"/>
      <c r="AY34" s="377"/>
      <c r="AZ34" s="377"/>
      <c r="BA34" s="377"/>
      <c r="BB34" s="377"/>
      <c r="BC34" s="377"/>
      <c r="BD34" s="377"/>
      <c r="BE34" s="377"/>
      <c r="BF34" s="377"/>
      <c r="BG34" s="377"/>
      <c r="BH34" s="377"/>
      <c r="BI34" s="377"/>
      <c r="BJ34" s="377"/>
      <c r="BK34" s="377"/>
      <c r="BL34" s="377"/>
      <c r="BM34" s="377"/>
      <c r="BN34" s="377"/>
      <c r="BO34" s="377"/>
      <c r="BP34" s="377"/>
      <c r="BQ34" s="377"/>
      <c r="BR34" s="377"/>
      <c r="BS34" s="377"/>
      <c r="BT34" s="377"/>
      <c r="BU34" s="377"/>
      <c r="BV34" s="377"/>
      <c r="BW34" s="377"/>
      <c r="BX34" s="377"/>
      <c r="BY34" s="377"/>
      <c r="BZ34" s="377"/>
      <c r="CA34" s="377"/>
      <c r="CB34" s="377"/>
      <c r="CC34" s="377"/>
      <c r="CD34" s="377"/>
      <c r="CE34" s="377"/>
    </row>
    <row r="35" spans="1:83" s="423" customFormat="1" ht="21.75" customHeight="1" x14ac:dyDescent="0.25">
      <c r="A35" s="377"/>
      <c r="B35" s="377"/>
      <c r="C35" s="444"/>
      <c r="D35" s="445"/>
      <c r="E35" s="445"/>
      <c r="F35" s="444"/>
      <c r="G35" s="444"/>
      <c r="H35" s="444"/>
      <c r="I35" s="444"/>
      <c r="J35" s="444"/>
      <c r="K35" s="444"/>
      <c r="L35" s="377"/>
      <c r="M35" s="377"/>
      <c r="N35" s="377"/>
      <c r="O35" s="377"/>
      <c r="P35" s="377"/>
      <c r="AG35" s="377"/>
      <c r="AH35" s="377"/>
      <c r="AI35" s="377"/>
      <c r="AJ35" s="377"/>
      <c r="AK35" s="377"/>
      <c r="AL35" s="377"/>
      <c r="AM35" s="377"/>
      <c r="AN35" s="377"/>
      <c r="AO35" s="377"/>
      <c r="AP35" s="377"/>
      <c r="AQ35" s="377"/>
      <c r="AR35" s="377"/>
      <c r="AS35" s="377"/>
      <c r="AT35" s="377"/>
      <c r="AU35" s="377"/>
      <c r="AV35" s="377"/>
      <c r="AW35" s="377"/>
      <c r="AX35" s="377"/>
      <c r="AY35" s="377"/>
      <c r="AZ35" s="377"/>
      <c r="BA35" s="377"/>
      <c r="BB35" s="377"/>
      <c r="BC35" s="377"/>
      <c r="BD35" s="377"/>
      <c r="BE35" s="377"/>
      <c r="BF35" s="377"/>
      <c r="BG35" s="377"/>
      <c r="BH35" s="377"/>
      <c r="BI35" s="377"/>
      <c r="BJ35" s="377"/>
      <c r="BK35" s="377"/>
      <c r="BL35" s="377"/>
      <c r="BM35" s="377"/>
      <c r="BN35" s="377"/>
      <c r="BO35" s="377"/>
      <c r="BP35" s="377"/>
      <c r="BQ35" s="377"/>
      <c r="BR35" s="377"/>
      <c r="BS35" s="377"/>
      <c r="BT35" s="377"/>
      <c r="BU35" s="377"/>
      <c r="BV35" s="377"/>
      <c r="BW35" s="377"/>
      <c r="BX35" s="377"/>
      <c r="BY35" s="377"/>
      <c r="BZ35" s="377"/>
      <c r="CA35" s="377"/>
      <c r="CB35" s="377"/>
      <c r="CC35" s="377"/>
      <c r="CD35" s="377"/>
      <c r="CE35" s="377"/>
    </row>
    <row r="36" spans="1:83" s="423" customFormat="1" ht="21.75" customHeight="1" x14ac:dyDescent="0.25">
      <c r="A36" s="377"/>
      <c r="B36" s="377"/>
      <c r="C36" s="444"/>
      <c r="D36" s="445"/>
      <c r="E36" s="445"/>
      <c r="F36" s="444"/>
      <c r="G36" s="444"/>
      <c r="H36" s="444"/>
      <c r="I36" s="444"/>
      <c r="J36" s="444"/>
      <c r="K36" s="444"/>
      <c r="L36" s="377"/>
      <c r="M36" s="377"/>
      <c r="N36" s="377"/>
      <c r="O36" s="377"/>
      <c r="P36" s="377"/>
      <c r="AG36" s="377"/>
      <c r="AH36" s="377"/>
      <c r="AI36" s="377"/>
      <c r="AJ36" s="377"/>
      <c r="AK36" s="377"/>
      <c r="AL36" s="377"/>
      <c r="AM36" s="377"/>
      <c r="AN36" s="377"/>
      <c r="AO36" s="377"/>
      <c r="AP36" s="377"/>
      <c r="AQ36" s="377"/>
      <c r="AR36" s="377"/>
      <c r="AS36" s="377"/>
      <c r="AT36" s="377"/>
      <c r="AU36" s="377"/>
      <c r="AV36" s="377"/>
      <c r="AW36" s="377"/>
      <c r="AX36" s="377"/>
      <c r="AY36" s="377"/>
      <c r="AZ36" s="377"/>
      <c r="BA36" s="377"/>
      <c r="BB36" s="377"/>
      <c r="BC36" s="377"/>
      <c r="BD36" s="377"/>
      <c r="BE36" s="377"/>
      <c r="BF36" s="377"/>
      <c r="BG36" s="377"/>
      <c r="BH36" s="377"/>
      <c r="BI36" s="377"/>
      <c r="BJ36" s="377"/>
      <c r="BK36" s="377"/>
      <c r="BL36" s="377"/>
      <c r="BM36" s="377"/>
      <c r="BN36" s="377"/>
      <c r="BO36" s="377"/>
      <c r="BP36" s="377"/>
      <c r="BQ36" s="377"/>
      <c r="BR36" s="377"/>
      <c r="BS36" s="377"/>
      <c r="BT36" s="377"/>
      <c r="BU36" s="377"/>
      <c r="BV36" s="377"/>
      <c r="BW36" s="377"/>
      <c r="BX36" s="377"/>
      <c r="BY36" s="377"/>
      <c r="BZ36" s="377"/>
      <c r="CA36" s="377"/>
      <c r="CB36" s="377"/>
      <c r="CC36" s="377"/>
      <c r="CD36" s="377"/>
      <c r="CE36" s="377"/>
    </row>
    <row r="37" spans="1:83" ht="21.75" customHeight="1" x14ac:dyDescent="0.25"/>
    <row r="38" spans="1:83" ht="21.75" customHeight="1" x14ac:dyDescent="0.25"/>
    <row r="39" spans="1:83" ht="21.75" customHeight="1" x14ac:dyDescent="0.25"/>
    <row r="40" spans="1:83" ht="21.75" customHeight="1" x14ac:dyDescent="0.25"/>
    <row r="41" spans="1:83" ht="21.75" customHeight="1" x14ac:dyDescent="0.25"/>
    <row r="42" spans="1:83" ht="21.75" customHeight="1" x14ac:dyDescent="0.25"/>
    <row r="43" spans="1:83" ht="21.75" customHeight="1" x14ac:dyDescent="0.25"/>
    <row r="44" spans="1:83" ht="21.75" customHeight="1" x14ac:dyDescent="0.25"/>
    <row r="45" spans="1:83" ht="21.75" customHeight="1" x14ac:dyDescent="0.25"/>
    <row r="46" spans="1:83" ht="21.75" customHeight="1" x14ac:dyDescent="0.25"/>
    <row r="47" spans="1:83" ht="21.75" customHeight="1" x14ac:dyDescent="0.25"/>
    <row r="48" spans="1:83" ht="21.75" customHeight="1" x14ac:dyDescent="0.25"/>
    <row r="49" ht="21.75" customHeight="1" x14ac:dyDescent="0.25"/>
    <row r="50" ht="21.75" customHeight="1" x14ac:dyDescent="0.25"/>
    <row r="51" ht="21.75" customHeight="1" x14ac:dyDescent="0.25"/>
    <row r="52" ht="21.75" customHeight="1" x14ac:dyDescent="0.25"/>
    <row r="53" ht="21.75" customHeight="1" x14ac:dyDescent="0.25"/>
    <row r="54" ht="21.75" customHeight="1" x14ac:dyDescent="0.25"/>
    <row r="55" ht="21.75" customHeight="1" x14ac:dyDescent="0.25"/>
    <row r="56" ht="21.75" customHeight="1" x14ac:dyDescent="0.25"/>
    <row r="57" ht="21.75" customHeight="1" x14ac:dyDescent="0.25"/>
    <row r="58" ht="21.75" customHeight="1" x14ac:dyDescent="0.25"/>
    <row r="59" ht="21.75" customHeight="1" x14ac:dyDescent="0.25"/>
    <row r="60" ht="21.75" customHeight="1" x14ac:dyDescent="0.25"/>
    <row r="61" ht="21.75" customHeight="1" x14ac:dyDescent="0.25"/>
    <row r="62" ht="21.75" customHeight="1" x14ac:dyDescent="0.25"/>
    <row r="63" ht="21.75" customHeight="1" x14ac:dyDescent="0.25"/>
    <row r="64" ht="21.75" customHeight="1" x14ac:dyDescent="0.25"/>
    <row r="65" ht="21.75" customHeight="1" x14ac:dyDescent="0.25"/>
    <row r="66" ht="21.75" customHeight="1" x14ac:dyDescent="0.25"/>
    <row r="67" ht="21.75" customHeight="1" x14ac:dyDescent="0.25"/>
    <row r="68" ht="21.75" customHeight="1" x14ac:dyDescent="0.25"/>
    <row r="69" ht="21.75" customHeight="1" x14ac:dyDescent="0.25"/>
    <row r="70" ht="21.75" customHeight="1" x14ac:dyDescent="0.25"/>
    <row r="71" ht="21.75" customHeight="1" x14ac:dyDescent="0.25"/>
    <row r="72" ht="21.75" customHeight="1" x14ac:dyDescent="0.25"/>
    <row r="73" ht="21.75" customHeight="1" x14ac:dyDescent="0.25"/>
    <row r="74" ht="21.75" customHeight="1" x14ac:dyDescent="0.25"/>
    <row r="75" ht="21.75" customHeight="1" x14ac:dyDescent="0.25"/>
    <row r="76" ht="21.75" customHeight="1" x14ac:dyDescent="0.25"/>
    <row r="77" ht="21.75" customHeight="1" x14ac:dyDescent="0.25"/>
    <row r="78" ht="21.75" customHeight="1" x14ac:dyDescent="0.25"/>
    <row r="79" ht="21.75" customHeight="1" x14ac:dyDescent="0.25"/>
    <row r="80" ht="21.75" customHeight="1" x14ac:dyDescent="0.25"/>
    <row r="81" ht="21.75" customHeight="1" x14ac:dyDescent="0.25"/>
    <row r="82" ht="21.75" customHeight="1" x14ac:dyDescent="0.25"/>
    <row r="83" ht="21.75" customHeight="1" x14ac:dyDescent="0.25"/>
    <row r="84" ht="21.75" customHeight="1" x14ac:dyDescent="0.25"/>
    <row r="85" ht="21.75" customHeight="1" x14ac:dyDescent="0.25"/>
    <row r="86" ht="21.75" customHeight="1" x14ac:dyDescent="0.25"/>
    <row r="87" ht="21.75" customHeight="1" x14ac:dyDescent="0.25"/>
    <row r="88" ht="21.75" customHeight="1" x14ac:dyDescent="0.25"/>
    <row r="89" ht="21.75" customHeight="1" x14ac:dyDescent="0.25"/>
    <row r="90" ht="21.75" customHeight="1" x14ac:dyDescent="0.25"/>
    <row r="91" ht="21.75" customHeight="1" x14ac:dyDescent="0.25"/>
  </sheetData>
  <sheetProtection selectLockedCells="1"/>
  <mergeCells count="17">
    <mergeCell ref="A2:AJ2"/>
    <mergeCell ref="A3:AJ3"/>
    <mergeCell ref="A4:G4"/>
    <mergeCell ref="J4:K7"/>
    <mergeCell ref="L4:AJ7"/>
    <mergeCell ref="A5:G5"/>
    <mergeCell ref="A6:G6"/>
    <mergeCell ref="A7:G7"/>
    <mergeCell ref="A11:AJ11"/>
    <mergeCell ref="A8:AJ8"/>
    <mergeCell ref="A9:K9"/>
    <mergeCell ref="L9:M9"/>
    <mergeCell ref="O9:U9"/>
    <mergeCell ref="V9:Y9"/>
    <mergeCell ref="Z9:AC9"/>
    <mergeCell ref="AD9:AF9"/>
    <mergeCell ref="AG9:AI9"/>
  </mergeCells>
  <dataValidations count="15">
    <dataValidation type="list" allowBlank="1" showInputMessage="1" showErrorMessage="1" sqref="J12:J21">
      <formula1>PriorESOL</formula1>
    </dataValidation>
    <dataValidation type="list" allowBlank="1" showInputMessage="1" showErrorMessage="1" sqref="W12:W21">
      <formula1>Left</formula1>
    </dataValidation>
    <dataValidation type="list" allowBlank="1" showInputMessage="1" showErrorMessage="1" sqref="K12:K21">
      <formula1>Unknown</formula1>
    </dataValidation>
    <dataValidation type="list" allowBlank="1" showInputMessage="1" showErrorMessage="1" sqref="AG12:AI21">
      <formula1>Billing</formula1>
    </dataValidation>
    <dataValidation type="list" allowBlank="1" showErrorMessage="1" sqref="F12:F21">
      <formula1>Age</formula1>
    </dataValidation>
    <dataValidation type="list" allowBlank="1" showInputMessage="1" showErrorMessage="1" sqref="M12:M21">
      <formula1>Status1</formula1>
    </dataValidation>
    <dataValidation type="list" allowBlank="1" showInputMessage="1" showErrorMessage="1" sqref="L12:L21">
      <formula1>ABAWDS</formula1>
    </dataValidation>
    <dataValidation type="list" allowBlank="1" showInputMessage="1" showErrorMessage="1" sqref="G12:G21">
      <formula1>Sex</formula1>
    </dataValidation>
    <dataValidation type="list" allowBlank="1" showInputMessage="1" showErrorMessage="1" sqref="Y12:Y21">
      <formula1>ABAWDStatus</formula1>
    </dataValidation>
    <dataValidation type="list" allowBlank="1" showInputMessage="1" showErrorMessage="1" sqref="Q12:Q21">
      <formula1>FFY19COMPONENTS</formula1>
    </dataValidation>
    <dataValidation type="list" allowBlank="1" showInputMessage="1" showErrorMessage="1" sqref="H12:H21">
      <formula1>Race</formula1>
    </dataValidation>
    <dataValidation type="list" allowBlank="1" showInputMessage="1" showErrorMessage="1" sqref="I12:I21">
      <formula1>Ethnicity</formula1>
    </dataValidation>
    <dataValidation type="list" allowBlank="1" showInputMessage="1" showErrorMessage="1" sqref="O12:O21">
      <formula1>Yes</formula1>
    </dataValidation>
    <dataValidation type="list" allowBlank="1" showInputMessage="1" showErrorMessage="1" sqref="H4:I4">
      <formula1>Groups</formula1>
    </dataValidation>
    <dataValidation type="list" allowBlank="1" showInputMessage="1" showErrorMessage="1" sqref="H5:I5">
      <formula1>ReportingPeriod</formula1>
    </dataValidation>
  </dataValidations>
  <printOptions horizontalCentered="1"/>
  <pageMargins left="0.5" right="0.5" top="0.5" bottom="0.5" header="0.5" footer="0.5"/>
  <pageSetup paperSize="17" scale="19" orientation="landscape" r:id="rId1"/>
  <headerFooter alignWithMargins="0">
    <oddFooter>&amp;L&amp;K000000LISC&amp;C&amp;K808080RI SNAP Employment and Training
Reporting Measures&amp;R&amp;K00ABEAFFY17</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'C:\Users\SLeonardi\AppData\Local\Microsoft\Windows\INetCache\IE\E9UDKR6A\[Updated Outcomes Report - FFY 19.xlsx]References'!#REF!</xm:f>
          </x14:formula1>
          <xm:sqref>Z12:AC21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5"/>
  <sheetViews>
    <sheetView zoomScaleNormal="100" workbookViewId="0">
      <selection activeCell="A13" sqref="A13"/>
    </sheetView>
  </sheetViews>
  <sheetFormatPr defaultColWidth="11.42578125" defaultRowHeight="26.1" customHeight="1" x14ac:dyDescent="0.25"/>
  <cols>
    <col min="1" max="2" width="35.85546875" style="3" customWidth="1"/>
    <col min="3" max="17" width="18" style="3" customWidth="1"/>
    <col min="18" max="16384" width="11.42578125" style="3"/>
  </cols>
  <sheetData>
    <row r="1" spans="1:18" ht="75" customHeight="1" x14ac:dyDescent="0.25">
      <c r="A1" s="571"/>
      <c r="B1" s="571"/>
      <c r="C1" s="571"/>
      <c r="D1" s="571"/>
      <c r="E1" s="571"/>
      <c r="F1" s="571"/>
      <c r="G1" s="571"/>
      <c r="H1" s="571"/>
      <c r="I1" s="571"/>
      <c r="J1" s="571"/>
      <c r="K1" s="571"/>
      <c r="L1" s="571"/>
      <c r="M1" s="571"/>
      <c r="N1" s="571"/>
      <c r="O1" s="571"/>
      <c r="P1" s="571"/>
      <c r="Q1" s="571"/>
    </row>
    <row r="2" spans="1:18" ht="75" customHeight="1" thickBot="1" x14ac:dyDescent="0.3">
      <c r="A2" s="571"/>
      <c r="B2" s="571"/>
      <c r="C2" s="571"/>
      <c r="D2" s="571"/>
      <c r="E2" s="571"/>
      <c r="F2" s="571"/>
      <c r="G2" s="571"/>
      <c r="H2" s="571"/>
      <c r="I2" s="571"/>
      <c r="J2" s="571"/>
      <c r="K2" s="571"/>
      <c r="L2" s="571"/>
      <c r="M2" s="571"/>
      <c r="N2" s="571"/>
      <c r="O2" s="571"/>
      <c r="P2" s="571"/>
      <c r="Q2" s="571"/>
    </row>
    <row r="3" spans="1:18" ht="12" customHeight="1" thickBot="1" x14ac:dyDescent="0.3">
      <c r="A3" s="590"/>
      <c r="B3" s="591"/>
      <c r="C3" s="591"/>
      <c r="D3" s="591"/>
      <c r="E3" s="591"/>
      <c r="F3" s="591"/>
      <c r="G3" s="591"/>
      <c r="H3" s="591"/>
      <c r="I3" s="591"/>
      <c r="J3" s="591"/>
      <c r="K3" s="591"/>
      <c r="L3" s="591"/>
      <c r="M3" s="591"/>
      <c r="N3" s="591"/>
      <c r="O3" s="171"/>
      <c r="P3" s="171"/>
      <c r="Q3" s="171"/>
    </row>
    <row r="4" spans="1:18" ht="26.1" customHeight="1" x14ac:dyDescent="0.25">
      <c r="A4" s="602" t="s">
        <v>100</v>
      </c>
      <c r="B4" s="603"/>
      <c r="C4" s="603"/>
      <c r="D4" s="604"/>
      <c r="E4" s="210"/>
      <c r="F4" s="600"/>
      <c r="G4" s="601"/>
      <c r="H4" s="601"/>
      <c r="I4" s="601"/>
      <c r="J4" s="601"/>
      <c r="K4" s="601"/>
      <c r="L4" s="601"/>
      <c r="M4" s="601"/>
      <c r="N4" s="601"/>
      <c r="Q4" s="187"/>
    </row>
    <row r="5" spans="1:18" ht="26.1" customHeight="1" x14ac:dyDescent="0.25">
      <c r="A5" s="592" t="s">
        <v>101</v>
      </c>
      <c r="B5" s="593"/>
      <c r="C5" s="593"/>
      <c r="D5" s="594"/>
      <c r="E5" s="211"/>
      <c r="F5" s="587" t="s">
        <v>102</v>
      </c>
      <c r="G5" s="588"/>
      <c r="H5" s="588"/>
      <c r="I5" s="588"/>
      <c r="J5" s="588"/>
      <c r="K5" s="588"/>
      <c r="L5" s="588"/>
      <c r="M5" s="588"/>
      <c r="N5" s="588"/>
      <c r="O5" s="588"/>
      <c r="P5" s="588"/>
      <c r="Q5" s="589"/>
    </row>
    <row r="6" spans="1:18" ht="26.1" customHeight="1" thickBot="1" x14ac:dyDescent="0.3">
      <c r="A6" s="595" t="s">
        <v>103</v>
      </c>
      <c r="B6" s="596"/>
      <c r="C6" s="596"/>
      <c r="D6" s="597"/>
      <c r="E6" s="212"/>
      <c r="F6" s="81"/>
      <c r="G6" s="82"/>
      <c r="H6" s="82"/>
      <c r="I6" s="82"/>
      <c r="J6" s="82"/>
      <c r="K6" s="82"/>
      <c r="L6" s="82"/>
      <c r="M6" s="82"/>
      <c r="N6" s="82"/>
      <c r="O6" s="82"/>
      <c r="P6" s="82"/>
      <c r="Q6" s="128"/>
    </row>
    <row r="7" spans="1:18" ht="9.75" customHeight="1" thickBot="1" x14ac:dyDescent="0.3">
      <c r="A7" s="598"/>
      <c r="B7" s="599"/>
      <c r="C7" s="599"/>
      <c r="D7" s="599"/>
      <c r="E7" s="599"/>
      <c r="F7" s="599"/>
      <c r="G7" s="599"/>
      <c r="H7" s="599"/>
      <c r="I7" s="599"/>
      <c r="J7" s="599"/>
      <c r="K7" s="599"/>
      <c r="L7" s="599"/>
      <c r="M7" s="599"/>
      <c r="N7" s="599"/>
      <c r="O7" s="190"/>
      <c r="P7" s="190"/>
      <c r="Q7" s="191"/>
    </row>
    <row r="8" spans="1:18" ht="41.1" customHeight="1" thickBot="1" x14ac:dyDescent="0.3">
      <c r="A8" s="580" t="s">
        <v>104</v>
      </c>
      <c r="B8" s="581"/>
      <c r="C8" s="581"/>
      <c r="D8" s="581"/>
      <c r="E8" s="581"/>
      <c r="F8" s="581"/>
      <c r="G8" s="581"/>
      <c r="H8" s="581"/>
      <c r="I8" s="581"/>
      <c r="J8" s="581"/>
      <c r="K8" s="581"/>
      <c r="L8" s="581"/>
      <c r="M8" s="581"/>
      <c r="N8" s="581"/>
      <c r="O8" s="581"/>
      <c r="P8" s="581"/>
      <c r="Q8" s="582"/>
    </row>
    <row r="9" spans="1:18" ht="26.1" customHeight="1" thickBot="1" x14ac:dyDescent="0.3">
      <c r="A9" s="577" t="s">
        <v>105</v>
      </c>
      <c r="B9" s="578"/>
      <c r="C9" s="578"/>
      <c r="D9" s="578"/>
      <c r="E9" s="578"/>
      <c r="F9" s="578"/>
      <c r="G9" s="578"/>
      <c r="H9" s="578"/>
      <c r="I9" s="578"/>
      <c r="J9" s="578"/>
      <c r="K9" s="578"/>
      <c r="L9" s="578"/>
      <c r="M9" s="578"/>
      <c r="N9" s="578"/>
      <c r="O9" s="578"/>
      <c r="P9" s="578"/>
      <c r="Q9" s="579"/>
    </row>
    <row r="10" spans="1:18" ht="26.1" customHeight="1" thickBot="1" x14ac:dyDescent="0.3">
      <c r="A10" s="169"/>
      <c r="B10" s="170"/>
      <c r="C10" s="170"/>
      <c r="D10" s="170"/>
      <c r="E10" s="170"/>
      <c r="F10" s="170"/>
      <c r="G10" s="170"/>
      <c r="H10" s="577" t="s">
        <v>106</v>
      </c>
      <c r="I10" s="578"/>
      <c r="J10" s="578"/>
      <c r="K10" s="578"/>
      <c r="L10" s="579"/>
      <c r="M10" s="577" t="s">
        <v>107</v>
      </c>
      <c r="N10" s="578"/>
      <c r="O10" s="578"/>
      <c r="P10" s="578"/>
      <c r="Q10" s="579"/>
    </row>
    <row r="11" spans="1:18" ht="93.75" customHeight="1" thickBot="1" x14ac:dyDescent="0.3">
      <c r="A11" s="43" t="s">
        <v>69</v>
      </c>
      <c r="B11" s="44" t="s">
        <v>70</v>
      </c>
      <c r="C11" s="45" t="s">
        <v>71</v>
      </c>
      <c r="D11" s="46" t="s">
        <v>72</v>
      </c>
      <c r="E11" s="46" t="s">
        <v>108</v>
      </c>
      <c r="F11" s="47" t="s">
        <v>109</v>
      </c>
      <c r="G11" s="183" t="s">
        <v>110</v>
      </c>
      <c r="H11" s="184" t="s">
        <v>111</v>
      </c>
      <c r="I11" s="47" t="s">
        <v>112</v>
      </c>
      <c r="J11" s="47" t="s">
        <v>76</v>
      </c>
      <c r="K11" s="47" t="s">
        <v>113</v>
      </c>
      <c r="L11" s="182" t="s">
        <v>75</v>
      </c>
      <c r="M11" s="180" t="s">
        <v>114</v>
      </c>
      <c r="N11" s="181" t="s">
        <v>115</v>
      </c>
      <c r="O11" s="180" t="s">
        <v>76</v>
      </c>
      <c r="P11" s="47" t="s">
        <v>113</v>
      </c>
      <c r="Q11" s="185" t="s">
        <v>75</v>
      </c>
      <c r="R11" s="186"/>
    </row>
    <row r="12" spans="1:18" ht="9" customHeight="1" thickTop="1" thickBot="1" x14ac:dyDescent="0.3">
      <c r="A12" s="583"/>
      <c r="B12" s="584"/>
      <c r="C12" s="584"/>
      <c r="D12" s="584"/>
      <c r="E12" s="584"/>
      <c r="F12" s="584"/>
      <c r="G12" s="584"/>
      <c r="H12" s="584"/>
      <c r="I12" s="584"/>
      <c r="J12" s="584"/>
      <c r="K12" s="584"/>
      <c r="L12" s="584"/>
      <c r="M12" s="584"/>
      <c r="N12" s="585"/>
      <c r="O12" s="171"/>
      <c r="P12" s="171"/>
      <c r="Q12" s="188"/>
    </row>
    <row r="13" spans="1:18" ht="26.1" customHeight="1" thickBot="1" x14ac:dyDescent="0.3">
      <c r="A13" s="48"/>
      <c r="B13" s="49"/>
      <c r="C13" s="49"/>
      <c r="D13" s="49"/>
      <c r="E13" s="49"/>
      <c r="F13" s="49"/>
      <c r="G13" s="49"/>
      <c r="H13" s="49"/>
      <c r="I13" s="322"/>
      <c r="J13" s="146"/>
      <c r="K13" s="146"/>
      <c r="L13" s="178"/>
      <c r="M13" s="49"/>
      <c r="N13" s="321"/>
      <c r="O13" s="172"/>
      <c r="P13" s="146"/>
      <c r="Q13" s="151"/>
    </row>
    <row r="14" spans="1:18" ht="26.1" customHeight="1" thickBot="1" x14ac:dyDescent="0.3">
      <c r="A14" s="50"/>
      <c r="B14" s="51"/>
      <c r="C14" s="51"/>
      <c r="D14" s="51"/>
      <c r="E14" s="49"/>
      <c r="F14" s="49"/>
      <c r="G14" s="49"/>
      <c r="H14" s="51"/>
      <c r="I14" s="323"/>
      <c r="J14" s="147"/>
      <c r="K14" s="353" t="s">
        <v>225</v>
      </c>
      <c r="L14" s="179"/>
      <c r="M14" s="177"/>
      <c r="N14" s="317"/>
      <c r="O14" s="173"/>
      <c r="P14" s="147"/>
      <c r="Q14" s="152"/>
    </row>
    <row r="15" spans="1:18" ht="26.1" customHeight="1" x14ac:dyDescent="0.25">
      <c r="A15" s="50"/>
      <c r="B15" s="51"/>
      <c r="C15" s="51"/>
      <c r="D15" s="51"/>
      <c r="E15" s="49"/>
      <c r="F15" s="49"/>
      <c r="G15" s="49"/>
      <c r="H15" s="51"/>
      <c r="I15" s="323"/>
      <c r="J15" s="147"/>
      <c r="K15" s="147"/>
      <c r="L15" s="146"/>
      <c r="M15" s="51"/>
      <c r="N15" s="317"/>
      <c r="O15" s="173"/>
      <c r="P15" s="147"/>
      <c r="Q15" s="152"/>
    </row>
    <row r="16" spans="1:18" ht="26.1" customHeight="1" x14ac:dyDescent="0.25">
      <c r="A16" s="50"/>
      <c r="B16" s="51"/>
      <c r="C16" s="51"/>
      <c r="D16" s="51"/>
      <c r="E16" s="49"/>
      <c r="F16" s="49"/>
      <c r="G16" s="49"/>
      <c r="H16" s="52"/>
      <c r="I16" s="324"/>
      <c r="J16" s="148"/>
      <c r="K16" s="148"/>
      <c r="L16" s="148"/>
      <c r="M16" s="52"/>
      <c r="N16" s="318"/>
      <c r="O16" s="174"/>
      <c r="P16" s="148"/>
      <c r="Q16" s="153"/>
    </row>
    <row r="17" spans="1:17" ht="26.1" customHeight="1" x14ac:dyDescent="0.25">
      <c r="A17" s="50"/>
      <c r="B17" s="51"/>
      <c r="C17" s="51"/>
      <c r="D17" s="51"/>
      <c r="E17" s="49"/>
      <c r="F17" s="49"/>
      <c r="G17" s="49"/>
      <c r="H17" s="51"/>
      <c r="I17" s="323"/>
      <c r="J17" s="147"/>
      <c r="K17" s="147"/>
      <c r="L17" s="147"/>
      <c r="M17" s="51"/>
      <c r="N17" s="317"/>
      <c r="O17" s="173"/>
      <c r="P17" s="147"/>
      <c r="Q17" s="152"/>
    </row>
    <row r="18" spans="1:17" ht="26.1" customHeight="1" x14ac:dyDescent="0.25">
      <c r="A18" s="50"/>
      <c r="B18" s="51"/>
      <c r="C18" s="51"/>
      <c r="D18" s="51"/>
      <c r="E18" s="49"/>
      <c r="F18" s="49"/>
      <c r="G18" s="49"/>
      <c r="H18" s="51"/>
      <c r="I18" s="323"/>
      <c r="J18" s="147"/>
      <c r="K18" s="147"/>
      <c r="L18" s="147"/>
      <c r="M18" s="51"/>
      <c r="N18" s="317"/>
      <c r="O18" s="173"/>
      <c r="P18" s="147"/>
      <c r="Q18" s="152"/>
    </row>
    <row r="19" spans="1:17" ht="26.1" customHeight="1" x14ac:dyDescent="0.25">
      <c r="A19" s="50"/>
      <c r="B19" s="51"/>
      <c r="C19" s="51"/>
      <c r="D19" s="51"/>
      <c r="E19" s="49"/>
      <c r="F19" s="49"/>
      <c r="G19" s="49"/>
      <c r="H19" s="53"/>
      <c r="I19" s="325"/>
      <c r="J19" s="149"/>
      <c r="K19" s="149"/>
      <c r="L19" s="149"/>
      <c r="M19" s="53"/>
      <c r="N19" s="319"/>
      <c r="O19" s="175"/>
      <c r="P19" s="149"/>
      <c r="Q19" s="154"/>
    </row>
    <row r="20" spans="1:17" ht="26.1" customHeight="1" x14ac:dyDescent="0.25">
      <c r="A20" s="50"/>
      <c r="B20" s="51"/>
      <c r="C20" s="51"/>
      <c r="D20" s="51"/>
      <c r="E20" s="49"/>
      <c r="F20" s="49"/>
      <c r="G20" s="49"/>
      <c r="H20" s="51"/>
      <c r="I20" s="323"/>
      <c r="J20" s="147"/>
      <c r="K20" s="147"/>
      <c r="L20" s="147"/>
      <c r="M20" s="51"/>
      <c r="N20" s="317"/>
      <c r="O20" s="173"/>
      <c r="P20" s="147"/>
      <c r="Q20" s="152"/>
    </row>
    <row r="21" spans="1:17" ht="26.1" customHeight="1" x14ac:dyDescent="0.25">
      <c r="A21" s="50"/>
      <c r="B21" s="51"/>
      <c r="C21" s="51"/>
      <c r="D21" s="51"/>
      <c r="E21" s="49"/>
      <c r="F21" s="49"/>
      <c r="G21" s="49"/>
      <c r="H21" s="51"/>
      <c r="I21" s="323"/>
      <c r="J21" s="147"/>
      <c r="K21" s="147"/>
      <c r="L21" s="147"/>
      <c r="M21" s="51"/>
      <c r="N21" s="317"/>
      <c r="O21" s="173"/>
      <c r="P21" s="147"/>
      <c r="Q21" s="152"/>
    </row>
    <row r="22" spans="1:17" ht="26.1" customHeight="1" x14ac:dyDescent="0.25">
      <c r="A22" s="50"/>
      <c r="B22" s="51"/>
      <c r="C22" s="51"/>
      <c r="D22" s="51"/>
      <c r="E22" s="49"/>
      <c r="F22" s="49"/>
      <c r="G22" s="49"/>
      <c r="H22" s="51"/>
      <c r="I22" s="323"/>
      <c r="J22" s="147"/>
      <c r="K22" s="147"/>
      <c r="L22" s="147"/>
      <c r="M22" s="51"/>
      <c r="N22" s="317"/>
      <c r="O22" s="173"/>
      <c r="P22" s="147"/>
      <c r="Q22" s="152"/>
    </row>
    <row r="23" spans="1:17" ht="26.1" customHeight="1" x14ac:dyDescent="0.25">
      <c r="A23" s="50"/>
      <c r="B23" s="51"/>
      <c r="C23" s="51"/>
      <c r="D23" s="51"/>
      <c r="E23" s="49"/>
      <c r="F23" s="49"/>
      <c r="G23" s="49"/>
      <c r="H23" s="51"/>
      <c r="I23" s="323"/>
      <c r="J23" s="147"/>
      <c r="K23" s="147"/>
      <c r="L23" s="147"/>
      <c r="M23" s="51"/>
      <c r="N23" s="317"/>
      <c r="O23" s="173"/>
      <c r="P23" s="147"/>
      <c r="Q23" s="152"/>
    </row>
    <row r="24" spans="1:17" ht="26.1" customHeight="1" x14ac:dyDescent="0.25">
      <c r="A24" s="50"/>
      <c r="B24" s="51"/>
      <c r="C24" s="51"/>
      <c r="D24" s="51"/>
      <c r="E24" s="49"/>
      <c r="F24" s="49"/>
      <c r="G24" s="49"/>
      <c r="H24" s="51"/>
      <c r="I24" s="323"/>
      <c r="J24" s="147"/>
      <c r="K24" s="147"/>
      <c r="L24" s="147"/>
      <c r="M24" s="51"/>
      <c r="N24" s="317"/>
      <c r="O24" s="173"/>
      <c r="P24" s="147"/>
      <c r="Q24" s="152"/>
    </row>
    <row r="25" spans="1:17" ht="26.1" customHeight="1" x14ac:dyDescent="0.25">
      <c r="A25" s="50"/>
      <c r="B25" s="51"/>
      <c r="C25" s="51"/>
      <c r="D25" s="51"/>
      <c r="E25" s="49"/>
      <c r="F25" s="49"/>
      <c r="G25" s="49"/>
      <c r="H25" s="51"/>
      <c r="I25" s="323"/>
      <c r="J25" s="147"/>
      <c r="K25" s="147"/>
      <c r="L25" s="147"/>
      <c r="M25" s="51"/>
      <c r="N25" s="317"/>
      <c r="O25" s="173"/>
      <c r="P25" s="147"/>
      <c r="Q25" s="152"/>
    </row>
    <row r="26" spans="1:17" ht="26.1" customHeight="1" x14ac:dyDescent="0.25">
      <c r="A26" s="50"/>
      <c r="B26" s="51"/>
      <c r="C26" s="51"/>
      <c r="D26" s="51"/>
      <c r="E26" s="49"/>
      <c r="F26" s="49"/>
      <c r="G26" s="49"/>
      <c r="H26" s="51"/>
      <c r="I26" s="323"/>
      <c r="J26" s="147"/>
      <c r="K26" s="147"/>
      <c r="L26" s="147"/>
      <c r="M26" s="51"/>
      <c r="N26" s="317"/>
      <c r="O26" s="173"/>
      <c r="P26" s="147"/>
      <c r="Q26" s="152"/>
    </row>
    <row r="27" spans="1:17" ht="26.1" customHeight="1" x14ac:dyDescent="0.25">
      <c r="A27" s="50"/>
      <c r="B27" s="51"/>
      <c r="C27" s="51"/>
      <c r="D27" s="51"/>
      <c r="E27" s="49"/>
      <c r="F27" s="49"/>
      <c r="G27" s="49"/>
      <c r="H27" s="54"/>
      <c r="I27" s="326"/>
      <c r="J27" s="150"/>
      <c r="K27" s="150"/>
      <c r="L27" s="150"/>
      <c r="M27" s="54"/>
      <c r="N27" s="316"/>
      <c r="O27" s="176"/>
      <c r="P27" s="150"/>
      <c r="Q27" s="155"/>
    </row>
    <row r="28" spans="1:17" ht="26.1" customHeight="1" x14ac:dyDescent="0.25">
      <c r="A28" s="50"/>
      <c r="B28" s="51"/>
      <c r="C28" s="51"/>
      <c r="D28" s="51"/>
      <c r="E28" s="49"/>
      <c r="F28" s="49"/>
      <c r="G28" s="49"/>
      <c r="H28" s="54"/>
      <c r="I28" s="326"/>
      <c r="J28" s="150"/>
      <c r="K28" s="150"/>
      <c r="L28" s="150"/>
      <c r="M28" s="54"/>
      <c r="N28" s="316"/>
      <c r="O28" s="176"/>
      <c r="P28" s="150"/>
      <c r="Q28" s="155"/>
    </row>
    <row r="29" spans="1:17" ht="26.1" customHeight="1" x14ac:dyDescent="0.25">
      <c r="A29" s="50"/>
      <c r="B29" s="51"/>
      <c r="C29" s="51"/>
      <c r="D29" s="51"/>
      <c r="E29" s="49"/>
      <c r="F29" s="49"/>
      <c r="G29" s="49"/>
      <c r="H29" s="54"/>
      <c r="I29" s="326"/>
      <c r="J29" s="150"/>
      <c r="K29" s="150"/>
      <c r="L29" s="150"/>
      <c r="M29" s="54"/>
      <c r="N29" s="316"/>
      <c r="O29" s="176"/>
      <c r="P29" s="150"/>
      <c r="Q29" s="155"/>
    </row>
    <row r="30" spans="1:17" ht="26.1" customHeight="1" x14ac:dyDescent="0.25">
      <c r="A30" s="50"/>
      <c r="B30" s="51"/>
      <c r="C30" s="51"/>
      <c r="D30" s="51"/>
      <c r="E30" s="49"/>
      <c r="F30" s="49"/>
      <c r="G30" s="49"/>
      <c r="H30" s="54"/>
      <c r="I30" s="326"/>
      <c r="J30" s="150"/>
      <c r="K30" s="150"/>
      <c r="L30" s="150"/>
      <c r="M30" s="54"/>
      <c r="N30" s="316"/>
      <c r="O30" s="176"/>
      <c r="P30" s="150"/>
      <c r="Q30" s="155"/>
    </row>
    <row r="31" spans="1:17" ht="26.1" customHeight="1" x14ac:dyDescent="0.25">
      <c r="A31" s="50"/>
      <c r="B31" s="51"/>
      <c r="C31" s="51"/>
      <c r="D31" s="51"/>
      <c r="E31" s="49"/>
      <c r="F31" s="49"/>
      <c r="G31" s="49"/>
      <c r="H31" s="54"/>
      <c r="I31" s="326"/>
      <c r="J31" s="150"/>
      <c r="K31" s="150"/>
      <c r="L31" s="150"/>
      <c r="M31" s="54"/>
      <c r="N31" s="316"/>
      <c r="O31" s="176"/>
      <c r="P31" s="150"/>
      <c r="Q31" s="155"/>
    </row>
    <row r="32" spans="1:17" ht="26.1" customHeight="1" x14ac:dyDescent="0.25">
      <c r="A32" s="50"/>
      <c r="B32" s="51"/>
      <c r="C32" s="51"/>
      <c r="D32" s="51"/>
      <c r="E32" s="49"/>
      <c r="F32" s="49"/>
      <c r="G32" s="49"/>
      <c r="H32" s="54"/>
      <c r="I32" s="326"/>
      <c r="J32" s="150"/>
      <c r="K32" s="150"/>
      <c r="L32" s="150"/>
      <c r="M32" s="54"/>
      <c r="N32" s="316"/>
      <c r="O32" s="176"/>
      <c r="P32" s="150"/>
      <c r="Q32" s="155"/>
    </row>
    <row r="33" spans="1:17" ht="26.1" customHeight="1" x14ac:dyDescent="0.25">
      <c r="A33" s="50"/>
      <c r="B33" s="51"/>
      <c r="C33" s="51"/>
      <c r="D33" s="51"/>
      <c r="E33" s="49"/>
      <c r="F33" s="49"/>
      <c r="G33" s="49"/>
      <c r="H33" s="54"/>
      <c r="I33" s="326"/>
      <c r="J33" s="150"/>
      <c r="K33" s="150"/>
      <c r="L33" s="150"/>
      <c r="M33" s="54"/>
      <c r="N33" s="316"/>
      <c r="O33" s="176"/>
      <c r="P33" s="150"/>
      <c r="Q33" s="155"/>
    </row>
    <row r="34" spans="1:17" ht="26.1" customHeight="1" x14ac:dyDescent="0.25">
      <c r="A34" s="50"/>
      <c r="B34" s="51"/>
      <c r="C34" s="51"/>
      <c r="D34" s="51"/>
      <c r="E34" s="49"/>
      <c r="F34" s="49"/>
      <c r="G34" s="49"/>
      <c r="H34" s="54"/>
      <c r="I34" s="326"/>
      <c r="J34" s="150"/>
      <c r="K34" s="150"/>
      <c r="L34" s="150"/>
      <c r="M34" s="54"/>
      <c r="N34" s="316"/>
      <c r="O34" s="176"/>
      <c r="P34" s="150"/>
      <c r="Q34" s="155"/>
    </row>
    <row r="35" spans="1:17" ht="26.1" customHeight="1" x14ac:dyDescent="0.25">
      <c r="A35" s="50"/>
      <c r="B35" s="51"/>
      <c r="C35" s="51"/>
      <c r="D35" s="51"/>
      <c r="E35" s="49"/>
      <c r="F35" s="49"/>
      <c r="G35" s="49"/>
      <c r="H35" s="54"/>
      <c r="I35" s="326"/>
      <c r="J35" s="150"/>
      <c r="K35" s="150"/>
      <c r="L35" s="150"/>
      <c r="M35" s="54"/>
      <c r="N35" s="316"/>
      <c r="O35" s="176"/>
      <c r="P35" s="150"/>
      <c r="Q35" s="155"/>
    </row>
    <row r="36" spans="1:17" ht="26.1" customHeight="1" x14ac:dyDescent="0.25">
      <c r="A36" s="50"/>
      <c r="B36" s="51"/>
      <c r="C36" s="51"/>
      <c r="D36" s="51"/>
      <c r="E36" s="49"/>
      <c r="F36" s="49"/>
      <c r="G36" s="49"/>
      <c r="H36" s="54"/>
      <c r="I36" s="326"/>
      <c r="J36" s="150"/>
      <c r="K36" s="150"/>
      <c r="L36" s="150"/>
      <c r="M36" s="54"/>
      <c r="N36" s="316"/>
      <c r="O36" s="176"/>
      <c r="P36" s="150"/>
      <c r="Q36" s="155"/>
    </row>
    <row r="37" spans="1:17" ht="26.1" customHeight="1" x14ac:dyDescent="0.25">
      <c r="A37" s="50"/>
      <c r="B37" s="51"/>
      <c r="C37" s="51"/>
      <c r="D37" s="51"/>
      <c r="E37" s="49"/>
      <c r="F37" s="49"/>
      <c r="G37" s="49"/>
      <c r="H37" s="54"/>
      <c r="I37" s="326"/>
      <c r="J37" s="150"/>
      <c r="K37" s="150"/>
      <c r="L37" s="150"/>
      <c r="M37" s="54"/>
      <c r="N37" s="316"/>
      <c r="O37" s="176"/>
      <c r="P37" s="150"/>
      <c r="Q37" s="155"/>
    </row>
    <row r="38" spans="1:17" ht="26.1" customHeight="1" x14ac:dyDescent="0.25">
      <c r="A38" s="50"/>
      <c r="B38" s="51"/>
      <c r="C38" s="51"/>
      <c r="D38" s="51"/>
      <c r="E38" s="49"/>
      <c r="F38" s="49"/>
      <c r="G38" s="49"/>
      <c r="H38" s="54"/>
      <c r="I38" s="326"/>
      <c r="J38" s="150"/>
      <c r="K38" s="150"/>
      <c r="L38" s="150"/>
      <c r="M38" s="54"/>
      <c r="N38" s="316"/>
      <c r="O38" s="176"/>
      <c r="P38" s="150"/>
      <c r="Q38" s="155"/>
    </row>
    <row r="39" spans="1:17" ht="26.1" customHeight="1" x14ac:dyDescent="0.25">
      <c r="A39" s="50"/>
      <c r="B39" s="51"/>
      <c r="C39" s="51"/>
      <c r="D39" s="51"/>
      <c r="E39" s="49"/>
      <c r="F39" s="49"/>
      <c r="G39" s="49"/>
      <c r="H39" s="54"/>
      <c r="I39" s="326"/>
      <c r="J39" s="150"/>
      <c r="K39" s="150"/>
      <c r="L39" s="150"/>
      <c r="M39" s="54"/>
      <c r="N39" s="316"/>
      <c r="O39" s="176"/>
      <c r="P39" s="150"/>
      <c r="Q39" s="155"/>
    </row>
    <row r="40" spans="1:17" ht="26.1" customHeight="1" x14ac:dyDescent="0.25">
      <c r="A40" s="50"/>
      <c r="B40" s="51"/>
      <c r="C40" s="51"/>
      <c r="D40" s="51"/>
      <c r="E40" s="49"/>
      <c r="F40" s="49"/>
      <c r="G40" s="49"/>
      <c r="H40" s="54"/>
      <c r="I40" s="326"/>
      <c r="J40" s="150"/>
      <c r="K40" s="150"/>
      <c r="L40" s="150"/>
      <c r="M40" s="54"/>
      <c r="N40" s="316"/>
      <c r="O40" s="176"/>
      <c r="P40" s="150"/>
      <c r="Q40" s="155"/>
    </row>
    <row r="41" spans="1:17" ht="26.1" customHeight="1" x14ac:dyDescent="0.25">
      <c r="A41" s="50"/>
      <c r="B41" s="51"/>
      <c r="C41" s="51"/>
      <c r="D41" s="51"/>
      <c r="E41" s="49"/>
      <c r="F41" s="49"/>
      <c r="G41" s="49"/>
      <c r="H41" s="54"/>
      <c r="I41" s="326"/>
      <c r="J41" s="150"/>
      <c r="K41" s="150"/>
      <c r="L41" s="150"/>
      <c r="M41" s="54"/>
      <c r="N41" s="316"/>
      <c r="O41" s="176"/>
      <c r="P41" s="150"/>
      <c r="Q41" s="155"/>
    </row>
    <row r="42" spans="1:17" ht="26.1" customHeight="1" x14ac:dyDescent="0.25">
      <c r="A42" s="50"/>
      <c r="B42" s="51"/>
      <c r="C42" s="51"/>
      <c r="D42" s="51"/>
      <c r="E42" s="49"/>
      <c r="F42" s="49"/>
      <c r="G42" s="49"/>
      <c r="H42" s="54"/>
      <c r="I42" s="326"/>
      <c r="J42" s="150"/>
      <c r="K42" s="150"/>
      <c r="L42" s="150"/>
      <c r="M42" s="54"/>
      <c r="N42" s="316"/>
      <c r="O42" s="176"/>
      <c r="P42" s="150"/>
      <c r="Q42" s="155"/>
    </row>
    <row r="43" spans="1:17" ht="26.1" customHeight="1" x14ac:dyDescent="0.25">
      <c r="A43" s="50"/>
      <c r="B43" s="51"/>
      <c r="C43" s="51"/>
      <c r="D43" s="51"/>
      <c r="E43" s="49"/>
      <c r="F43" s="49"/>
      <c r="G43" s="49"/>
      <c r="H43" s="54"/>
      <c r="I43" s="326"/>
      <c r="J43" s="150"/>
      <c r="K43" s="150"/>
      <c r="L43" s="150"/>
      <c r="M43" s="54"/>
      <c r="N43" s="316"/>
      <c r="O43" s="176"/>
      <c r="P43" s="150"/>
      <c r="Q43" s="155"/>
    </row>
    <row r="44" spans="1:17" ht="26.1" customHeight="1" x14ac:dyDescent="0.25">
      <c r="A44" s="50"/>
      <c r="B44" s="51"/>
      <c r="C44" s="51"/>
      <c r="D44" s="51"/>
      <c r="E44" s="49"/>
      <c r="F44" s="49"/>
      <c r="G44" s="49"/>
      <c r="H44" s="54"/>
      <c r="I44" s="326"/>
      <c r="J44" s="150"/>
      <c r="K44" s="150"/>
      <c r="L44" s="150"/>
      <c r="M44" s="54"/>
      <c r="N44" s="316"/>
      <c r="O44" s="176"/>
      <c r="P44" s="150"/>
      <c r="Q44" s="155"/>
    </row>
    <row r="45" spans="1:17" ht="26.1" customHeight="1" x14ac:dyDescent="0.25">
      <c r="A45" s="50"/>
      <c r="B45" s="51"/>
      <c r="C45" s="51"/>
      <c r="D45" s="51"/>
      <c r="E45" s="49"/>
      <c r="F45" s="49"/>
      <c r="G45" s="49"/>
      <c r="H45" s="54"/>
      <c r="I45" s="326"/>
      <c r="J45" s="150"/>
      <c r="K45" s="150"/>
      <c r="L45" s="150"/>
      <c r="M45" s="54"/>
      <c r="N45" s="316"/>
      <c r="O45" s="176"/>
      <c r="P45" s="150"/>
      <c r="Q45" s="155"/>
    </row>
    <row r="46" spans="1:17" ht="26.1" customHeight="1" x14ac:dyDescent="0.25">
      <c r="A46" s="50"/>
      <c r="B46" s="51"/>
      <c r="C46" s="51"/>
      <c r="D46" s="51"/>
      <c r="E46" s="49"/>
      <c r="F46" s="49"/>
      <c r="G46" s="49"/>
      <c r="H46" s="54"/>
      <c r="I46" s="326"/>
      <c r="J46" s="150"/>
      <c r="K46" s="150"/>
      <c r="L46" s="150"/>
      <c r="M46" s="54"/>
      <c r="N46" s="316"/>
      <c r="O46" s="176"/>
      <c r="P46" s="150"/>
      <c r="Q46" s="155"/>
    </row>
    <row r="47" spans="1:17" ht="26.1" customHeight="1" x14ac:dyDescent="0.25">
      <c r="A47" s="50"/>
      <c r="B47" s="51"/>
      <c r="C47" s="51"/>
      <c r="D47" s="51"/>
      <c r="E47" s="49"/>
      <c r="F47" s="49"/>
      <c r="G47" s="49"/>
      <c r="H47" s="54"/>
      <c r="I47" s="326"/>
      <c r="J47" s="150"/>
      <c r="K47" s="150"/>
      <c r="L47" s="150"/>
      <c r="M47" s="54"/>
      <c r="N47" s="316"/>
      <c r="O47" s="176"/>
      <c r="P47" s="150"/>
      <c r="Q47" s="155"/>
    </row>
    <row r="48" spans="1:17" ht="26.1" customHeight="1" x14ac:dyDescent="0.25">
      <c r="A48" s="50"/>
      <c r="B48" s="51"/>
      <c r="C48" s="51"/>
      <c r="D48" s="51"/>
      <c r="E48" s="49"/>
      <c r="F48" s="49"/>
      <c r="G48" s="49"/>
      <c r="H48" s="54"/>
      <c r="I48" s="326"/>
      <c r="J48" s="150"/>
      <c r="K48" s="150"/>
      <c r="L48" s="150"/>
      <c r="M48" s="54"/>
      <c r="N48" s="316"/>
      <c r="O48" s="176"/>
      <c r="P48" s="150"/>
      <c r="Q48" s="155"/>
    </row>
    <row r="49" spans="1:17" ht="26.1" customHeight="1" x14ac:dyDescent="0.25">
      <c r="A49" s="50"/>
      <c r="B49" s="51"/>
      <c r="C49" s="51"/>
      <c r="D49" s="51"/>
      <c r="E49" s="49"/>
      <c r="F49" s="49"/>
      <c r="G49" s="49"/>
      <c r="H49" s="54"/>
      <c r="I49" s="326"/>
      <c r="J49" s="150"/>
      <c r="K49" s="150"/>
      <c r="L49" s="150"/>
      <c r="M49" s="54"/>
      <c r="N49" s="316"/>
      <c r="O49" s="176"/>
      <c r="P49" s="150"/>
      <c r="Q49" s="155"/>
    </row>
    <row r="50" spans="1:17" ht="26.1" customHeight="1" x14ac:dyDescent="0.25">
      <c r="A50" s="50"/>
      <c r="B50" s="51"/>
      <c r="C50" s="51"/>
      <c r="D50" s="51"/>
      <c r="E50" s="49"/>
      <c r="F50" s="49"/>
      <c r="G50" s="49"/>
      <c r="H50" s="54"/>
      <c r="I50" s="326"/>
      <c r="J50" s="150"/>
      <c r="K50" s="150"/>
      <c r="L50" s="150"/>
      <c r="M50" s="54"/>
      <c r="N50" s="316"/>
      <c r="O50" s="176"/>
      <c r="P50" s="150"/>
      <c r="Q50" s="155"/>
    </row>
    <row r="51" spans="1:17" ht="26.1" customHeight="1" x14ac:dyDescent="0.25">
      <c r="A51" s="50"/>
      <c r="B51" s="51"/>
      <c r="C51" s="51"/>
      <c r="D51" s="51"/>
      <c r="E51" s="49"/>
      <c r="F51" s="49"/>
      <c r="G51" s="49"/>
      <c r="H51" s="54"/>
      <c r="I51" s="326"/>
      <c r="J51" s="150"/>
      <c r="K51" s="150"/>
      <c r="L51" s="150"/>
      <c r="M51" s="54"/>
      <c r="N51" s="316"/>
      <c r="O51" s="176"/>
      <c r="P51" s="150"/>
      <c r="Q51" s="155"/>
    </row>
    <row r="52" spans="1:17" ht="26.1" customHeight="1" x14ac:dyDescent="0.25">
      <c r="A52" s="50"/>
      <c r="B52" s="51"/>
      <c r="C52" s="51"/>
      <c r="D52" s="51"/>
      <c r="E52" s="49"/>
      <c r="F52" s="49"/>
      <c r="G52" s="49"/>
      <c r="H52" s="54"/>
      <c r="I52" s="326"/>
      <c r="J52" s="150"/>
      <c r="K52" s="150"/>
      <c r="L52" s="150"/>
      <c r="M52" s="54"/>
      <c r="N52" s="316"/>
      <c r="O52" s="176"/>
      <c r="P52" s="150"/>
      <c r="Q52" s="155"/>
    </row>
    <row r="53" spans="1:17" ht="26.1" customHeight="1" x14ac:dyDescent="0.25">
      <c r="A53" s="50"/>
      <c r="B53" s="51"/>
      <c r="C53" s="51"/>
      <c r="D53" s="51"/>
      <c r="E53" s="49"/>
      <c r="F53" s="49"/>
      <c r="G53" s="49"/>
      <c r="H53" s="54"/>
      <c r="I53" s="326"/>
      <c r="J53" s="150"/>
      <c r="K53" s="150"/>
      <c r="L53" s="150"/>
      <c r="M53" s="54"/>
      <c r="N53" s="316"/>
      <c r="O53" s="176"/>
      <c r="P53" s="150"/>
      <c r="Q53" s="155"/>
    </row>
    <row r="54" spans="1:17" ht="26.1" customHeight="1" x14ac:dyDescent="0.25">
      <c r="A54" s="50"/>
      <c r="B54" s="51"/>
      <c r="C54" s="51"/>
      <c r="D54" s="51"/>
      <c r="E54" s="49"/>
      <c r="F54" s="49"/>
      <c r="G54" s="49"/>
      <c r="H54" s="54"/>
      <c r="I54" s="326"/>
      <c r="J54" s="150"/>
      <c r="K54" s="150"/>
      <c r="L54" s="150"/>
      <c r="M54" s="54"/>
      <c r="N54" s="316"/>
      <c r="O54" s="176"/>
      <c r="P54" s="150"/>
      <c r="Q54" s="155"/>
    </row>
    <row r="55" spans="1:17" ht="26.1" customHeight="1" x14ac:dyDescent="0.25">
      <c r="A55" s="50"/>
      <c r="B55" s="51"/>
      <c r="C55" s="51"/>
      <c r="D55" s="51"/>
      <c r="E55" s="49"/>
      <c r="F55" s="49"/>
      <c r="G55" s="49"/>
      <c r="H55" s="54"/>
      <c r="I55" s="326"/>
      <c r="J55" s="150"/>
      <c r="K55" s="150"/>
      <c r="L55" s="150"/>
      <c r="M55" s="54"/>
      <c r="N55" s="316"/>
      <c r="O55" s="176"/>
      <c r="P55" s="150"/>
      <c r="Q55" s="155"/>
    </row>
    <row r="56" spans="1:17" ht="26.1" customHeight="1" x14ac:dyDescent="0.25">
      <c r="A56" s="50"/>
      <c r="B56" s="51"/>
      <c r="C56" s="51"/>
      <c r="D56" s="51"/>
      <c r="E56" s="49"/>
      <c r="F56" s="49"/>
      <c r="G56" s="49"/>
      <c r="H56" s="54"/>
      <c r="I56" s="326"/>
      <c r="J56" s="150"/>
      <c r="K56" s="150"/>
      <c r="L56" s="150"/>
      <c r="M56" s="54"/>
      <c r="N56" s="316"/>
      <c r="O56" s="176"/>
      <c r="P56" s="150"/>
      <c r="Q56" s="155"/>
    </row>
    <row r="57" spans="1:17" ht="26.1" customHeight="1" x14ac:dyDescent="0.25">
      <c r="A57" s="50"/>
      <c r="B57" s="51"/>
      <c r="C57" s="51"/>
      <c r="D57" s="51"/>
      <c r="E57" s="49"/>
      <c r="F57" s="49"/>
      <c r="G57" s="49"/>
      <c r="H57" s="54"/>
      <c r="I57" s="326"/>
      <c r="J57" s="150"/>
      <c r="K57" s="150"/>
      <c r="L57" s="150"/>
      <c r="M57" s="54"/>
      <c r="N57" s="316"/>
      <c r="O57" s="176"/>
      <c r="P57" s="150"/>
      <c r="Q57" s="155"/>
    </row>
    <row r="58" spans="1:17" ht="26.1" customHeight="1" x14ac:dyDescent="0.25">
      <c r="A58" s="50"/>
      <c r="B58" s="51"/>
      <c r="C58" s="51"/>
      <c r="D58" s="51"/>
      <c r="E58" s="49"/>
      <c r="F58" s="49"/>
      <c r="G58" s="49"/>
      <c r="H58" s="54"/>
      <c r="I58" s="326"/>
      <c r="J58" s="150"/>
      <c r="K58" s="150"/>
      <c r="L58" s="150"/>
      <c r="M58" s="54"/>
      <c r="N58" s="316"/>
      <c r="O58" s="176"/>
      <c r="P58" s="150"/>
      <c r="Q58" s="155"/>
    </row>
    <row r="59" spans="1:17" ht="26.1" customHeight="1" x14ac:dyDescent="0.25">
      <c r="A59" s="50"/>
      <c r="B59" s="51"/>
      <c r="C59" s="51"/>
      <c r="D59" s="51"/>
      <c r="E59" s="49"/>
      <c r="F59" s="49"/>
      <c r="G59" s="49"/>
      <c r="H59" s="54"/>
      <c r="I59" s="326"/>
      <c r="J59" s="150"/>
      <c r="K59" s="150"/>
      <c r="L59" s="150"/>
      <c r="M59" s="54"/>
      <c r="N59" s="316"/>
      <c r="O59" s="176"/>
      <c r="P59" s="150"/>
      <c r="Q59" s="155"/>
    </row>
    <row r="60" spans="1:17" ht="26.1" customHeight="1" x14ac:dyDescent="0.25">
      <c r="A60" s="50"/>
      <c r="B60" s="51"/>
      <c r="C60" s="51"/>
      <c r="D60" s="51"/>
      <c r="E60" s="49"/>
      <c r="F60" s="49"/>
      <c r="G60" s="49"/>
      <c r="H60" s="54"/>
      <c r="I60" s="326"/>
      <c r="J60" s="150"/>
      <c r="K60" s="150"/>
      <c r="L60" s="150"/>
      <c r="M60" s="54"/>
      <c r="N60" s="316"/>
      <c r="O60" s="176"/>
      <c r="P60" s="150"/>
      <c r="Q60" s="155"/>
    </row>
    <row r="61" spans="1:17" ht="26.1" customHeight="1" x14ac:dyDescent="0.25">
      <c r="A61" s="50"/>
      <c r="B61" s="51"/>
      <c r="C61" s="51"/>
      <c r="D61" s="51"/>
      <c r="E61" s="49"/>
      <c r="F61" s="49"/>
      <c r="G61" s="49"/>
      <c r="H61" s="54"/>
      <c r="I61" s="326"/>
      <c r="J61" s="150"/>
      <c r="K61" s="150"/>
      <c r="L61" s="150"/>
      <c r="M61" s="54"/>
      <c r="N61" s="316"/>
      <c r="O61" s="176"/>
      <c r="P61" s="150"/>
      <c r="Q61" s="155"/>
    </row>
    <row r="62" spans="1:17" ht="26.1" customHeight="1" x14ac:dyDescent="0.25">
      <c r="A62" s="50"/>
      <c r="B62" s="51"/>
      <c r="C62" s="51"/>
      <c r="D62" s="51"/>
      <c r="E62" s="49"/>
      <c r="F62" s="49"/>
      <c r="G62" s="49"/>
      <c r="H62" s="54"/>
      <c r="I62" s="326"/>
      <c r="J62" s="150"/>
      <c r="K62" s="150"/>
      <c r="L62" s="150"/>
      <c r="M62" s="54"/>
      <c r="N62" s="316"/>
      <c r="O62" s="176"/>
      <c r="P62" s="150"/>
      <c r="Q62" s="155"/>
    </row>
    <row r="63" spans="1:17" ht="26.1" customHeight="1" x14ac:dyDescent="0.25">
      <c r="A63" s="50"/>
      <c r="B63" s="51"/>
      <c r="C63" s="51"/>
      <c r="D63" s="51"/>
      <c r="E63" s="49"/>
      <c r="F63" s="49"/>
      <c r="G63" s="49"/>
      <c r="H63" s="54"/>
      <c r="I63" s="326"/>
      <c r="J63" s="150"/>
      <c r="K63" s="150"/>
      <c r="L63" s="150"/>
      <c r="M63" s="54"/>
      <c r="N63" s="316"/>
      <c r="O63" s="176"/>
      <c r="P63" s="150"/>
      <c r="Q63" s="155"/>
    </row>
    <row r="64" spans="1:17" ht="26.1" customHeight="1" x14ac:dyDescent="0.25">
      <c r="A64" s="50"/>
      <c r="B64" s="51"/>
      <c r="C64" s="51"/>
      <c r="D64" s="51"/>
      <c r="E64" s="49"/>
      <c r="F64" s="49"/>
      <c r="G64" s="49"/>
      <c r="H64" s="54"/>
      <c r="I64" s="326"/>
      <c r="J64" s="150"/>
      <c r="K64" s="150"/>
      <c r="L64" s="150"/>
      <c r="M64" s="54"/>
      <c r="N64" s="316"/>
      <c r="O64" s="176"/>
      <c r="P64" s="150"/>
      <c r="Q64" s="155"/>
    </row>
    <row r="65" spans="1:17" ht="26.1" customHeight="1" x14ac:dyDescent="0.25">
      <c r="A65" s="50"/>
      <c r="B65" s="51"/>
      <c r="C65" s="51"/>
      <c r="D65" s="51"/>
      <c r="E65" s="49"/>
      <c r="F65" s="49"/>
      <c r="G65" s="49"/>
      <c r="H65" s="54"/>
      <c r="I65" s="326"/>
      <c r="J65" s="150"/>
      <c r="K65" s="150"/>
      <c r="L65" s="150"/>
      <c r="M65" s="54"/>
      <c r="N65" s="316"/>
      <c r="O65" s="176"/>
      <c r="P65" s="150"/>
      <c r="Q65" s="155"/>
    </row>
    <row r="66" spans="1:17" ht="26.1" customHeight="1" x14ac:dyDescent="0.25">
      <c r="A66" s="50"/>
      <c r="B66" s="51"/>
      <c r="C66" s="51"/>
      <c r="D66" s="51"/>
      <c r="E66" s="49"/>
      <c r="F66" s="49"/>
      <c r="G66" s="49"/>
      <c r="H66" s="54"/>
      <c r="I66" s="326"/>
      <c r="J66" s="150"/>
      <c r="K66" s="150"/>
      <c r="L66" s="150"/>
      <c r="M66" s="54"/>
      <c r="N66" s="316"/>
      <c r="O66" s="176"/>
      <c r="P66" s="150"/>
      <c r="Q66" s="155"/>
    </row>
    <row r="67" spans="1:17" ht="26.1" customHeight="1" x14ac:dyDescent="0.25">
      <c r="A67" s="50"/>
      <c r="B67" s="51"/>
      <c r="C67" s="51"/>
      <c r="D67" s="51"/>
      <c r="E67" s="49"/>
      <c r="F67" s="49"/>
      <c r="G67" s="49"/>
      <c r="H67" s="54"/>
      <c r="I67" s="326"/>
      <c r="J67" s="150"/>
      <c r="K67" s="150"/>
      <c r="L67" s="150"/>
      <c r="M67" s="54"/>
      <c r="N67" s="316"/>
      <c r="O67" s="176"/>
      <c r="P67" s="150"/>
      <c r="Q67" s="155"/>
    </row>
    <row r="68" spans="1:17" ht="26.1" customHeight="1" x14ac:dyDescent="0.25">
      <c r="A68" s="50"/>
      <c r="B68" s="51"/>
      <c r="C68" s="51"/>
      <c r="D68" s="51"/>
      <c r="E68" s="49"/>
      <c r="F68" s="49"/>
      <c r="G68" s="49"/>
      <c r="H68" s="54"/>
      <c r="I68" s="326"/>
      <c r="J68" s="150"/>
      <c r="K68" s="150"/>
      <c r="L68" s="150"/>
      <c r="M68" s="54"/>
      <c r="N68" s="316"/>
      <c r="O68" s="176"/>
      <c r="P68" s="150"/>
      <c r="Q68" s="155"/>
    </row>
    <row r="69" spans="1:17" ht="26.1" customHeight="1" x14ac:dyDescent="0.25">
      <c r="A69" s="50"/>
      <c r="B69" s="51"/>
      <c r="C69" s="51"/>
      <c r="D69" s="51"/>
      <c r="E69" s="49"/>
      <c r="F69" s="49"/>
      <c r="G69" s="49"/>
      <c r="H69" s="54"/>
      <c r="I69" s="326"/>
      <c r="J69" s="150"/>
      <c r="K69" s="150"/>
      <c r="L69" s="150"/>
      <c r="M69" s="54"/>
      <c r="N69" s="316"/>
      <c r="O69" s="176"/>
      <c r="P69" s="150"/>
      <c r="Q69" s="155"/>
    </row>
    <row r="70" spans="1:17" ht="26.1" customHeight="1" x14ac:dyDescent="0.25">
      <c r="A70" s="50"/>
      <c r="B70" s="51"/>
      <c r="C70" s="51"/>
      <c r="D70" s="51"/>
      <c r="E70" s="49"/>
      <c r="F70" s="49"/>
      <c r="G70" s="49"/>
      <c r="H70" s="54"/>
      <c r="I70" s="326"/>
      <c r="J70" s="150"/>
      <c r="K70" s="150"/>
      <c r="L70" s="150"/>
      <c r="M70" s="54"/>
      <c r="N70" s="316"/>
      <c r="O70" s="176"/>
      <c r="P70" s="150"/>
      <c r="Q70" s="155"/>
    </row>
    <row r="71" spans="1:17" ht="26.1" customHeight="1" x14ac:dyDescent="0.25">
      <c r="A71" s="50"/>
      <c r="B71" s="51"/>
      <c r="C71" s="51"/>
      <c r="D71" s="51"/>
      <c r="E71" s="49"/>
      <c r="F71" s="49"/>
      <c r="G71" s="49"/>
      <c r="H71" s="54"/>
      <c r="I71" s="326"/>
      <c r="J71" s="150"/>
      <c r="K71" s="150"/>
      <c r="L71" s="150"/>
      <c r="M71" s="54"/>
      <c r="N71" s="316"/>
      <c r="O71" s="176"/>
      <c r="P71" s="150"/>
      <c r="Q71" s="155"/>
    </row>
    <row r="72" spans="1:17" ht="26.1" customHeight="1" x14ac:dyDescent="0.25">
      <c r="A72" s="50"/>
      <c r="B72" s="51"/>
      <c r="C72" s="51"/>
      <c r="D72" s="51"/>
      <c r="E72" s="49"/>
      <c r="F72" s="49"/>
      <c r="G72" s="49"/>
      <c r="H72" s="54"/>
      <c r="I72" s="326"/>
      <c r="J72" s="150"/>
      <c r="K72" s="150"/>
      <c r="L72" s="150"/>
      <c r="M72" s="54"/>
      <c r="N72" s="316"/>
      <c r="O72" s="176"/>
      <c r="P72" s="150"/>
      <c r="Q72" s="155"/>
    </row>
    <row r="73" spans="1:17" ht="26.1" customHeight="1" x14ac:dyDescent="0.25">
      <c r="A73" s="50"/>
      <c r="B73" s="51"/>
      <c r="C73" s="51"/>
      <c r="D73" s="51"/>
      <c r="E73" s="49"/>
      <c r="F73" s="49"/>
      <c r="G73" s="49"/>
      <c r="H73" s="54"/>
      <c r="I73" s="326"/>
      <c r="J73" s="150"/>
      <c r="K73" s="150"/>
      <c r="L73" s="150"/>
      <c r="M73" s="54"/>
      <c r="N73" s="316"/>
      <c r="O73" s="176"/>
      <c r="P73" s="150"/>
      <c r="Q73" s="155"/>
    </row>
    <row r="74" spans="1:17" ht="26.1" customHeight="1" x14ac:dyDescent="0.25">
      <c r="A74" s="50"/>
      <c r="B74" s="51"/>
      <c r="C74" s="51"/>
      <c r="D74" s="51"/>
      <c r="E74" s="49"/>
      <c r="F74" s="49"/>
      <c r="G74" s="49"/>
      <c r="H74" s="54"/>
      <c r="I74" s="326"/>
      <c r="J74" s="150"/>
      <c r="K74" s="150"/>
      <c r="L74" s="150"/>
      <c r="M74" s="54"/>
      <c r="N74" s="316"/>
      <c r="O74" s="176"/>
      <c r="P74" s="150"/>
      <c r="Q74" s="155"/>
    </row>
    <row r="75" spans="1:17" ht="26.1" customHeight="1" x14ac:dyDescent="0.25">
      <c r="A75" s="50"/>
      <c r="B75" s="51"/>
      <c r="C75" s="51"/>
      <c r="D75" s="51"/>
      <c r="E75" s="49"/>
      <c r="F75" s="49"/>
      <c r="G75" s="49"/>
      <c r="H75" s="54"/>
      <c r="I75" s="326"/>
      <c r="J75" s="150"/>
      <c r="K75" s="150"/>
      <c r="L75" s="150"/>
      <c r="M75" s="54"/>
      <c r="N75" s="316"/>
      <c r="O75" s="176"/>
      <c r="P75" s="150"/>
      <c r="Q75" s="155"/>
    </row>
    <row r="76" spans="1:17" ht="26.1" customHeight="1" x14ac:dyDescent="0.25">
      <c r="A76" s="50"/>
      <c r="B76" s="51"/>
      <c r="C76" s="51"/>
      <c r="D76" s="51"/>
      <c r="E76" s="49"/>
      <c r="F76" s="49"/>
      <c r="G76" s="49"/>
      <c r="H76" s="54"/>
      <c r="I76" s="326"/>
      <c r="J76" s="150"/>
      <c r="K76" s="150"/>
      <c r="L76" s="150"/>
      <c r="M76" s="54"/>
      <c r="N76" s="316"/>
      <c r="O76" s="176"/>
      <c r="P76" s="150"/>
      <c r="Q76" s="155"/>
    </row>
    <row r="77" spans="1:17" ht="26.1" customHeight="1" x14ac:dyDescent="0.25">
      <c r="A77" s="50"/>
      <c r="B77" s="51"/>
      <c r="C77" s="51"/>
      <c r="D77" s="51"/>
      <c r="E77" s="49"/>
      <c r="F77" s="49"/>
      <c r="G77" s="49"/>
      <c r="H77" s="54"/>
      <c r="I77" s="326"/>
      <c r="J77" s="150"/>
      <c r="K77" s="150"/>
      <c r="L77" s="150"/>
      <c r="M77" s="54"/>
      <c r="N77" s="316"/>
      <c r="O77" s="176"/>
      <c r="P77" s="150"/>
      <c r="Q77" s="155"/>
    </row>
    <row r="78" spans="1:17" ht="26.1" customHeight="1" x14ac:dyDescent="0.25">
      <c r="A78" s="50"/>
      <c r="B78" s="51"/>
      <c r="C78" s="51"/>
      <c r="D78" s="51"/>
      <c r="E78" s="49"/>
      <c r="F78" s="49"/>
      <c r="G78" s="49"/>
      <c r="H78" s="54"/>
      <c r="I78" s="326"/>
      <c r="J78" s="150"/>
      <c r="K78" s="150"/>
      <c r="L78" s="150"/>
      <c r="M78" s="54"/>
      <c r="N78" s="316"/>
      <c r="O78" s="176"/>
      <c r="P78" s="150"/>
      <c r="Q78" s="155"/>
    </row>
    <row r="79" spans="1:17" ht="26.1" customHeight="1" x14ac:dyDescent="0.25">
      <c r="A79" s="50"/>
      <c r="B79" s="51"/>
      <c r="C79" s="51"/>
      <c r="D79" s="51"/>
      <c r="E79" s="49"/>
      <c r="F79" s="49"/>
      <c r="G79" s="49"/>
      <c r="H79" s="54"/>
      <c r="I79" s="326"/>
      <c r="J79" s="150"/>
      <c r="K79" s="150"/>
      <c r="L79" s="150"/>
      <c r="M79" s="54"/>
      <c r="N79" s="316"/>
      <c r="O79" s="176"/>
      <c r="P79" s="150"/>
      <c r="Q79" s="155"/>
    </row>
    <row r="80" spans="1:17" ht="26.1" customHeight="1" x14ac:dyDescent="0.25">
      <c r="A80" s="50"/>
      <c r="B80" s="51"/>
      <c r="C80" s="51"/>
      <c r="D80" s="51"/>
      <c r="E80" s="49"/>
      <c r="F80" s="49"/>
      <c r="G80" s="49"/>
      <c r="H80" s="54"/>
      <c r="I80" s="326"/>
      <c r="J80" s="150"/>
      <c r="K80" s="150"/>
      <c r="L80" s="150"/>
      <c r="M80" s="54"/>
      <c r="N80" s="316"/>
      <c r="O80" s="176"/>
      <c r="P80" s="150"/>
      <c r="Q80" s="155"/>
    </row>
    <row r="81" spans="1:17" ht="26.1" customHeight="1" x14ac:dyDescent="0.25">
      <c r="A81" s="50"/>
      <c r="B81" s="51"/>
      <c r="C81" s="51"/>
      <c r="D81" s="51"/>
      <c r="E81" s="49"/>
      <c r="F81" s="49"/>
      <c r="G81" s="49"/>
      <c r="H81" s="54"/>
      <c r="I81" s="326"/>
      <c r="J81" s="150"/>
      <c r="K81" s="150"/>
      <c r="L81" s="150"/>
      <c r="M81" s="54"/>
      <c r="N81" s="316"/>
      <c r="O81" s="176"/>
      <c r="P81" s="150"/>
      <c r="Q81" s="155"/>
    </row>
    <row r="82" spans="1:17" ht="26.1" customHeight="1" x14ac:dyDescent="0.25">
      <c r="A82" s="50"/>
      <c r="B82" s="51"/>
      <c r="C82" s="51"/>
      <c r="D82" s="51"/>
      <c r="E82" s="49"/>
      <c r="F82" s="49"/>
      <c r="G82" s="49"/>
      <c r="H82" s="54"/>
      <c r="I82" s="326"/>
      <c r="J82" s="150"/>
      <c r="K82" s="150"/>
      <c r="L82" s="150"/>
      <c r="M82" s="54"/>
      <c r="N82" s="316"/>
      <c r="O82" s="176"/>
      <c r="P82" s="150"/>
      <c r="Q82" s="155"/>
    </row>
    <row r="83" spans="1:17" ht="26.1" customHeight="1" x14ac:dyDescent="0.25">
      <c r="A83" s="50"/>
      <c r="B83" s="51"/>
      <c r="C83" s="51"/>
      <c r="D83" s="51"/>
      <c r="E83" s="49"/>
      <c r="F83" s="49"/>
      <c r="G83" s="49"/>
      <c r="H83" s="54"/>
      <c r="I83" s="326"/>
      <c r="J83" s="150"/>
      <c r="K83" s="150"/>
      <c r="L83" s="150"/>
      <c r="M83" s="54"/>
      <c r="N83" s="316"/>
      <c r="O83" s="176"/>
      <c r="P83" s="150"/>
      <c r="Q83" s="155"/>
    </row>
    <row r="84" spans="1:17" ht="26.1" customHeight="1" x14ac:dyDescent="0.25">
      <c r="A84" s="50"/>
      <c r="B84" s="51"/>
      <c r="C84" s="51"/>
      <c r="D84" s="51"/>
      <c r="E84" s="49"/>
      <c r="F84" s="49"/>
      <c r="G84" s="49"/>
      <c r="H84" s="54"/>
      <c r="I84" s="326"/>
      <c r="J84" s="150"/>
      <c r="K84" s="150"/>
      <c r="L84" s="150"/>
      <c r="M84" s="54"/>
      <c r="N84" s="316"/>
      <c r="O84" s="176"/>
      <c r="P84" s="150"/>
      <c r="Q84" s="155"/>
    </row>
    <row r="85" spans="1:17" ht="26.1" customHeight="1" x14ac:dyDescent="0.25">
      <c r="A85" s="50"/>
      <c r="B85" s="51"/>
      <c r="C85" s="51"/>
      <c r="D85" s="51"/>
      <c r="E85" s="49"/>
      <c r="F85" s="49"/>
      <c r="G85" s="49"/>
      <c r="H85" s="54"/>
      <c r="I85" s="326"/>
      <c r="J85" s="150"/>
      <c r="K85" s="150"/>
      <c r="L85" s="150"/>
      <c r="M85" s="54"/>
      <c r="N85" s="316"/>
      <c r="O85" s="176"/>
      <c r="P85" s="150"/>
      <c r="Q85" s="155"/>
    </row>
    <row r="86" spans="1:17" ht="26.1" customHeight="1" x14ac:dyDescent="0.25">
      <c r="A86" s="50"/>
      <c r="B86" s="51"/>
      <c r="C86" s="51"/>
      <c r="D86" s="51"/>
      <c r="E86" s="49"/>
      <c r="F86" s="49"/>
      <c r="G86" s="49"/>
      <c r="H86" s="54"/>
      <c r="I86" s="326"/>
      <c r="J86" s="150"/>
      <c r="K86" s="150"/>
      <c r="L86" s="150"/>
      <c r="M86" s="54"/>
      <c r="N86" s="316"/>
      <c r="O86" s="176"/>
      <c r="P86" s="150"/>
      <c r="Q86" s="155"/>
    </row>
    <row r="87" spans="1:17" ht="26.1" customHeight="1" x14ac:dyDescent="0.25">
      <c r="A87" s="50"/>
      <c r="B87" s="51"/>
      <c r="C87" s="51"/>
      <c r="D87" s="51"/>
      <c r="E87" s="49"/>
      <c r="F87" s="49"/>
      <c r="G87" s="49"/>
      <c r="H87" s="54"/>
      <c r="I87" s="326"/>
      <c r="J87" s="150"/>
      <c r="K87" s="150"/>
      <c r="L87" s="150"/>
      <c r="M87" s="54"/>
      <c r="N87" s="316"/>
      <c r="O87" s="176"/>
      <c r="P87" s="150"/>
      <c r="Q87" s="155"/>
    </row>
    <row r="88" spans="1:17" ht="26.1" customHeight="1" x14ac:dyDescent="0.25">
      <c r="A88" s="50"/>
      <c r="B88" s="51"/>
      <c r="C88" s="51"/>
      <c r="D88" s="51"/>
      <c r="E88" s="49"/>
      <c r="F88" s="49"/>
      <c r="G88" s="49"/>
      <c r="H88" s="54"/>
      <c r="I88" s="326"/>
      <c r="J88" s="150"/>
      <c r="K88" s="150"/>
      <c r="L88" s="150"/>
      <c r="M88" s="54"/>
      <c r="N88" s="316"/>
      <c r="O88" s="176"/>
      <c r="P88" s="150"/>
      <c r="Q88" s="155"/>
    </row>
    <row r="89" spans="1:17" ht="26.1" customHeight="1" x14ac:dyDescent="0.25">
      <c r="A89" s="50"/>
      <c r="B89" s="51"/>
      <c r="C89" s="51"/>
      <c r="D89" s="51"/>
      <c r="E89" s="49"/>
      <c r="F89" s="49"/>
      <c r="G89" s="49"/>
      <c r="H89" s="54"/>
      <c r="I89" s="326"/>
      <c r="J89" s="150"/>
      <c r="K89" s="150"/>
      <c r="L89" s="150"/>
      <c r="M89" s="54"/>
      <c r="N89" s="316"/>
      <c r="O89" s="176"/>
      <c r="P89" s="150"/>
      <c r="Q89" s="155"/>
    </row>
    <row r="90" spans="1:17" ht="26.1" customHeight="1" x14ac:dyDescent="0.25">
      <c r="A90" s="50"/>
      <c r="B90" s="51"/>
      <c r="C90" s="51"/>
      <c r="D90" s="51"/>
      <c r="E90" s="49"/>
      <c r="F90" s="49"/>
      <c r="G90" s="49"/>
      <c r="H90" s="54"/>
      <c r="I90" s="326"/>
      <c r="J90" s="150"/>
      <c r="K90" s="150"/>
      <c r="L90" s="150"/>
      <c r="M90" s="54"/>
      <c r="N90" s="316"/>
      <c r="O90" s="176"/>
      <c r="P90" s="150"/>
      <c r="Q90" s="155"/>
    </row>
    <row r="91" spans="1:17" ht="26.1" customHeight="1" x14ac:dyDescent="0.25">
      <c r="A91" s="50"/>
      <c r="B91" s="51"/>
      <c r="C91" s="51"/>
      <c r="D91" s="51"/>
      <c r="E91" s="49"/>
      <c r="F91" s="49"/>
      <c r="G91" s="49"/>
      <c r="H91" s="54"/>
      <c r="I91" s="326"/>
      <c r="J91" s="150"/>
      <c r="K91" s="150"/>
      <c r="L91" s="150"/>
      <c r="M91" s="54"/>
      <c r="N91" s="316"/>
      <c r="O91" s="176"/>
      <c r="P91" s="150"/>
      <c r="Q91" s="155"/>
    </row>
    <row r="92" spans="1:17" ht="26.1" customHeight="1" x14ac:dyDescent="0.25">
      <c r="A92" s="50"/>
      <c r="B92" s="51"/>
      <c r="C92" s="51"/>
      <c r="D92" s="51"/>
      <c r="E92" s="49"/>
      <c r="F92" s="49"/>
      <c r="G92" s="49"/>
      <c r="H92" s="54"/>
      <c r="I92" s="326"/>
      <c r="J92" s="150"/>
      <c r="K92" s="150"/>
      <c r="L92" s="150"/>
      <c r="M92" s="54"/>
      <c r="N92" s="316"/>
      <c r="O92" s="176"/>
      <c r="P92" s="150"/>
      <c r="Q92" s="155"/>
    </row>
    <row r="93" spans="1:17" ht="26.1" customHeight="1" x14ac:dyDescent="0.25">
      <c r="A93" s="50"/>
      <c r="B93" s="51"/>
      <c r="C93" s="51"/>
      <c r="D93" s="51"/>
      <c r="E93" s="49"/>
      <c r="F93" s="49"/>
      <c r="G93" s="49"/>
      <c r="H93" s="54"/>
      <c r="I93" s="326"/>
      <c r="J93" s="150"/>
      <c r="K93" s="150"/>
      <c r="L93" s="150"/>
      <c r="M93" s="54"/>
      <c r="N93" s="316"/>
      <c r="O93" s="176"/>
      <c r="P93" s="150"/>
      <c r="Q93" s="155"/>
    </row>
    <row r="94" spans="1:17" ht="26.1" customHeight="1" x14ac:dyDescent="0.25">
      <c r="A94" s="50"/>
      <c r="B94" s="51"/>
      <c r="C94" s="51"/>
      <c r="D94" s="51"/>
      <c r="E94" s="49"/>
      <c r="F94" s="49"/>
      <c r="G94" s="49"/>
      <c r="H94" s="54"/>
      <c r="I94" s="326"/>
      <c r="J94" s="150"/>
      <c r="K94" s="150"/>
      <c r="L94" s="150"/>
      <c r="M94" s="54"/>
      <c r="N94" s="316"/>
      <c r="O94" s="176"/>
      <c r="P94" s="150"/>
      <c r="Q94" s="155"/>
    </row>
    <row r="95" spans="1:17" ht="26.1" customHeight="1" x14ac:dyDescent="0.25">
      <c r="A95" s="50"/>
      <c r="B95" s="51"/>
      <c r="C95" s="51"/>
      <c r="D95" s="51"/>
      <c r="E95" s="49"/>
      <c r="F95" s="49"/>
      <c r="G95" s="49"/>
      <c r="H95" s="54"/>
      <c r="I95" s="326"/>
      <c r="J95" s="150"/>
      <c r="K95" s="150"/>
      <c r="L95" s="150"/>
      <c r="M95" s="54"/>
      <c r="N95" s="316"/>
      <c r="O95" s="176"/>
      <c r="P95" s="150"/>
      <c r="Q95" s="155"/>
    </row>
    <row r="96" spans="1:17" ht="26.1" customHeight="1" x14ac:dyDescent="0.25">
      <c r="A96" s="50"/>
      <c r="B96" s="51"/>
      <c r="C96" s="51"/>
      <c r="D96" s="51"/>
      <c r="E96" s="49"/>
      <c r="F96" s="49"/>
      <c r="G96" s="49"/>
      <c r="H96" s="54"/>
      <c r="I96" s="326"/>
      <c r="J96" s="150"/>
      <c r="K96" s="150"/>
      <c r="L96" s="150"/>
      <c r="M96" s="54"/>
      <c r="N96" s="316"/>
      <c r="O96" s="176"/>
      <c r="P96" s="150"/>
      <c r="Q96" s="155"/>
    </row>
    <row r="97" spans="1:17" ht="26.1" customHeight="1" x14ac:dyDescent="0.25">
      <c r="A97" s="50"/>
      <c r="B97" s="51"/>
      <c r="C97" s="51"/>
      <c r="D97" s="51"/>
      <c r="E97" s="49"/>
      <c r="F97" s="49"/>
      <c r="G97" s="49"/>
      <c r="H97" s="54"/>
      <c r="I97" s="326"/>
      <c r="J97" s="150"/>
      <c r="K97" s="150"/>
      <c r="L97" s="150"/>
      <c r="M97" s="54"/>
      <c r="N97" s="316"/>
      <c r="O97" s="176"/>
      <c r="P97" s="150"/>
      <c r="Q97" s="155"/>
    </row>
    <row r="98" spans="1:17" ht="26.1" customHeight="1" x14ac:dyDescent="0.25">
      <c r="A98" s="50"/>
      <c r="B98" s="51"/>
      <c r="C98" s="51"/>
      <c r="D98" s="51"/>
      <c r="E98" s="49"/>
      <c r="F98" s="49"/>
      <c r="G98" s="49"/>
      <c r="H98" s="54"/>
      <c r="I98" s="326"/>
      <c r="J98" s="150"/>
      <c r="K98" s="150"/>
      <c r="L98" s="150"/>
      <c r="M98" s="54"/>
      <c r="N98" s="316"/>
      <c r="O98" s="176"/>
      <c r="P98" s="150"/>
      <c r="Q98" s="155"/>
    </row>
    <row r="99" spans="1:17" ht="26.1" customHeight="1" x14ac:dyDescent="0.25">
      <c r="A99" s="50"/>
      <c r="B99" s="51"/>
      <c r="C99" s="51"/>
      <c r="D99" s="51"/>
      <c r="E99" s="49"/>
      <c r="F99" s="49"/>
      <c r="G99" s="49"/>
      <c r="H99" s="54"/>
      <c r="I99" s="326"/>
      <c r="J99" s="150"/>
      <c r="K99" s="150"/>
      <c r="L99" s="150"/>
      <c r="M99" s="54"/>
      <c r="N99" s="316"/>
      <c r="O99" s="176"/>
      <c r="P99" s="150"/>
      <c r="Q99" s="155"/>
    </row>
    <row r="100" spans="1:17" ht="26.1" customHeight="1" x14ac:dyDescent="0.25">
      <c r="A100" s="50"/>
      <c r="B100" s="51"/>
      <c r="C100" s="51"/>
      <c r="D100" s="51"/>
      <c r="E100" s="49"/>
      <c r="F100" s="49"/>
      <c r="G100" s="49"/>
      <c r="H100" s="54"/>
      <c r="I100" s="326"/>
      <c r="J100" s="150"/>
      <c r="K100" s="150"/>
      <c r="L100" s="150"/>
      <c r="M100" s="54"/>
      <c r="N100" s="316"/>
      <c r="O100" s="176"/>
      <c r="P100" s="150"/>
      <c r="Q100" s="155"/>
    </row>
    <row r="101" spans="1:17" ht="26.1" customHeight="1" x14ac:dyDescent="0.25">
      <c r="A101" s="50"/>
      <c r="B101" s="51"/>
      <c r="C101" s="51"/>
      <c r="D101" s="51"/>
      <c r="E101" s="49"/>
      <c r="F101" s="49"/>
      <c r="G101" s="49"/>
      <c r="H101" s="54"/>
      <c r="I101" s="326"/>
      <c r="J101" s="150"/>
      <c r="K101" s="150"/>
      <c r="L101" s="150"/>
      <c r="M101" s="54"/>
      <c r="N101" s="316"/>
      <c r="O101" s="176"/>
      <c r="P101" s="150"/>
      <c r="Q101" s="155"/>
    </row>
    <row r="102" spans="1:17" ht="26.1" customHeight="1" x14ac:dyDescent="0.25">
      <c r="A102" s="50"/>
      <c r="B102" s="51"/>
      <c r="C102" s="51"/>
      <c r="D102" s="51"/>
      <c r="E102" s="49"/>
      <c r="F102" s="49"/>
      <c r="G102" s="49"/>
      <c r="H102" s="54"/>
      <c r="I102" s="326"/>
      <c r="J102" s="150"/>
      <c r="K102" s="150"/>
      <c r="L102" s="150"/>
      <c r="M102" s="54"/>
      <c r="N102" s="316"/>
      <c r="O102" s="176"/>
      <c r="P102" s="150"/>
      <c r="Q102" s="155"/>
    </row>
    <row r="103" spans="1:17" ht="26.1" customHeight="1" x14ac:dyDescent="0.25">
      <c r="A103" s="50"/>
      <c r="B103" s="51"/>
      <c r="C103" s="51"/>
      <c r="D103" s="51"/>
      <c r="E103" s="49"/>
      <c r="F103" s="49"/>
      <c r="G103" s="49"/>
      <c r="H103" s="54"/>
      <c r="I103" s="326"/>
      <c r="J103" s="150"/>
      <c r="K103" s="150"/>
      <c r="L103" s="150"/>
      <c r="M103" s="54"/>
      <c r="N103" s="316"/>
      <c r="O103" s="176"/>
      <c r="P103" s="150"/>
      <c r="Q103" s="155"/>
    </row>
    <row r="104" spans="1:17" ht="26.1" customHeight="1" x14ac:dyDescent="0.25">
      <c r="A104" s="50"/>
      <c r="B104" s="51"/>
      <c r="C104" s="51"/>
      <c r="D104" s="51"/>
      <c r="E104" s="49"/>
      <c r="F104" s="49"/>
      <c r="G104" s="49"/>
      <c r="H104" s="54"/>
      <c r="I104" s="326"/>
      <c r="J104" s="150"/>
      <c r="K104" s="150"/>
      <c r="L104" s="150"/>
      <c r="M104" s="54"/>
      <c r="N104" s="316"/>
      <c r="O104" s="176"/>
      <c r="P104" s="150"/>
      <c r="Q104" s="155"/>
    </row>
    <row r="105" spans="1:17" ht="26.1" customHeight="1" x14ac:dyDescent="0.25">
      <c r="A105" s="50"/>
      <c r="B105" s="51"/>
      <c r="C105" s="51"/>
      <c r="D105" s="51"/>
      <c r="E105" s="49"/>
      <c r="F105" s="49"/>
      <c r="G105" s="49"/>
      <c r="H105" s="54"/>
      <c r="I105" s="326"/>
      <c r="J105" s="150"/>
      <c r="K105" s="150"/>
      <c r="L105" s="150"/>
      <c r="M105" s="54"/>
      <c r="N105" s="316"/>
      <c r="O105" s="176"/>
      <c r="P105" s="150"/>
      <c r="Q105" s="155"/>
    </row>
    <row r="106" spans="1:17" ht="26.1" customHeight="1" x14ac:dyDescent="0.25">
      <c r="A106" s="50"/>
      <c r="B106" s="51"/>
      <c r="C106" s="51"/>
      <c r="D106" s="51"/>
      <c r="E106" s="49"/>
      <c r="F106" s="49"/>
      <c r="G106" s="49"/>
      <c r="H106" s="54"/>
      <c r="I106" s="326"/>
      <c r="J106" s="150"/>
      <c r="K106" s="150"/>
      <c r="L106" s="150"/>
      <c r="M106" s="54"/>
      <c r="N106" s="316"/>
      <c r="O106" s="176"/>
      <c r="P106" s="150"/>
      <c r="Q106" s="155"/>
    </row>
    <row r="107" spans="1:17" ht="26.1" customHeight="1" x14ac:dyDescent="0.25">
      <c r="A107" s="50"/>
      <c r="B107" s="51"/>
      <c r="C107" s="51"/>
      <c r="D107" s="51"/>
      <c r="E107" s="49"/>
      <c r="F107" s="49"/>
      <c r="G107" s="49"/>
      <c r="H107" s="54"/>
      <c r="I107" s="326"/>
      <c r="J107" s="150"/>
      <c r="K107" s="150"/>
      <c r="L107" s="150"/>
      <c r="M107" s="54"/>
      <c r="N107" s="316"/>
      <c r="O107" s="176"/>
      <c r="P107" s="150"/>
      <c r="Q107" s="155"/>
    </row>
    <row r="108" spans="1:17" ht="26.1" customHeight="1" x14ac:dyDescent="0.25">
      <c r="A108" s="50"/>
      <c r="B108" s="51"/>
      <c r="C108" s="51"/>
      <c r="D108" s="51"/>
      <c r="E108" s="49"/>
      <c r="F108" s="49"/>
      <c r="G108" s="49"/>
      <c r="H108" s="54"/>
      <c r="I108" s="326"/>
      <c r="J108" s="150"/>
      <c r="K108" s="150"/>
      <c r="L108" s="150"/>
      <c r="M108" s="54"/>
      <c r="N108" s="316"/>
      <c r="O108" s="176"/>
      <c r="P108" s="150"/>
      <c r="Q108" s="155"/>
    </row>
    <row r="109" spans="1:17" ht="26.1" customHeight="1" x14ac:dyDescent="0.25">
      <c r="A109" s="50"/>
      <c r="B109" s="51"/>
      <c r="C109" s="51"/>
      <c r="D109" s="51"/>
      <c r="E109" s="49"/>
      <c r="F109" s="49"/>
      <c r="G109" s="49"/>
      <c r="H109" s="54"/>
      <c r="I109" s="326"/>
      <c r="J109" s="150"/>
      <c r="K109" s="150"/>
      <c r="L109" s="150"/>
      <c r="M109" s="54"/>
      <c r="N109" s="316"/>
      <c r="O109" s="176"/>
      <c r="P109" s="150"/>
      <c r="Q109" s="155"/>
    </row>
    <row r="110" spans="1:17" ht="26.1" customHeight="1" x14ac:dyDescent="0.25">
      <c r="A110" s="50"/>
      <c r="B110" s="51"/>
      <c r="C110" s="51"/>
      <c r="D110" s="51"/>
      <c r="E110" s="49"/>
      <c r="F110" s="49"/>
      <c r="G110" s="49"/>
      <c r="H110" s="54"/>
      <c r="I110" s="326"/>
      <c r="J110" s="150"/>
      <c r="K110" s="150"/>
      <c r="L110" s="150"/>
      <c r="M110" s="54"/>
      <c r="N110" s="316"/>
      <c r="O110" s="176"/>
      <c r="P110" s="150"/>
      <c r="Q110" s="155"/>
    </row>
    <row r="111" spans="1:17" ht="26.1" customHeight="1" x14ac:dyDescent="0.25">
      <c r="A111" s="50"/>
      <c r="B111" s="51"/>
      <c r="C111" s="51"/>
      <c r="D111" s="51"/>
      <c r="E111" s="49"/>
      <c r="F111" s="49"/>
      <c r="G111" s="49"/>
      <c r="H111" s="54"/>
      <c r="I111" s="326"/>
      <c r="J111" s="150"/>
      <c r="K111" s="150"/>
      <c r="L111" s="150"/>
      <c r="M111" s="54"/>
      <c r="N111" s="316"/>
      <c r="O111" s="176"/>
      <c r="P111" s="150"/>
      <c r="Q111" s="155"/>
    </row>
    <row r="112" spans="1:17" ht="26.1" customHeight="1" x14ac:dyDescent="0.25">
      <c r="A112" s="50"/>
      <c r="B112" s="51"/>
      <c r="C112" s="51"/>
      <c r="D112" s="51"/>
      <c r="E112" s="49"/>
      <c r="F112" s="49"/>
      <c r="G112" s="49"/>
      <c r="H112" s="54"/>
      <c r="I112" s="326"/>
      <c r="J112" s="150"/>
      <c r="K112" s="150"/>
      <c r="L112" s="150"/>
      <c r="M112" s="54"/>
      <c r="N112" s="316"/>
      <c r="O112" s="176"/>
      <c r="P112" s="150"/>
      <c r="Q112" s="155"/>
    </row>
    <row r="113" spans="1:17" ht="26.1" customHeight="1" x14ac:dyDescent="0.25">
      <c r="A113" s="50"/>
      <c r="B113" s="51"/>
      <c r="C113" s="51"/>
      <c r="D113" s="51"/>
      <c r="E113" s="49"/>
      <c r="F113" s="49"/>
      <c r="G113" s="49"/>
      <c r="H113" s="54"/>
      <c r="I113" s="326"/>
      <c r="J113" s="150"/>
      <c r="K113" s="150"/>
      <c r="L113" s="150"/>
      <c r="M113" s="54"/>
      <c r="N113" s="316"/>
      <c r="O113" s="176"/>
      <c r="P113" s="150"/>
      <c r="Q113" s="155"/>
    </row>
    <row r="114" spans="1:17" ht="26.1" customHeight="1" x14ac:dyDescent="0.25">
      <c r="A114" s="50"/>
      <c r="B114" s="51"/>
      <c r="C114" s="51"/>
      <c r="D114" s="51"/>
      <c r="E114" s="49"/>
      <c r="F114" s="49"/>
      <c r="G114" s="49"/>
      <c r="H114" s="54"/>
      <c r="I114" s="326"/>
      <c r="J114" s="150"/>
      <c r="K114" s="150"/>
      <c r="L114" s="150"/>
      <c r="M114" s="54"/>
      <c r="N114" s="316"/>
      <c r="O114" s="176"/>
      <c r="P114" s="150"/>
      <c r="Q114" s="155"/>
    </row>
    <row r="115" spans="1:17" ht="26.1" customHeight="1" x14ac:dyDescent="0.25">
      <c r="A115" s="50"/>
      <c r="B115" s="51"/>
      <c r="C115" s="51"/>
      <c r="D115" s="51"/>
      <c r="E115" s="49"/>
      <c r="F115" s="49"/>
      <c r="G115" s="49"/>
      <c r="H115" s="54"/>
      <c r="I115" s="326"/>
      <c r="J115" s="150"/>
      <c r="K115" s="150"/>
      <c r="L115" s="150"/>
      <c r="M115" s="54"/>
      <c r="N115" s="316"/>
      <c r="O115" s="176"/>
      <c r="P115" s="150"/>
      <c r="Q115" s="155"/>
    </row>
    <row r="116" spans="1:17" ht="26.1" customHeight="1" x14ac:dyDescent="0.25">
      <c r="A116" s="50"/>
      <c r="B116" s="51"/>
      <c r="C116" s="51"/>
      <c r="D116" s="51"/>
      <c r="E116" s="49"/>
      <c r="F116" s="49"/>
      <c r="G116" s="49"/>
      <c r="H116" s="54"/>
      <c r="I116" s="326"/>
      <c r="J116" s="150"/>
      <c r="K116" s="150"/>
      <c r="L116" s="150"/>
      <c r="M116" s="54"/>
      <c r="N116" s="316"/>
      <c r="O116" s="176"/>
      <c r="P116" s="150"/>
      <c r="Q116" s="155"/>
    </row>
    <row r="117" spans="1:17" ht="26.1" customHeight="1" x14ac:dyDescent="0.25">
      <c r="A117" s="50"/>
      <c r="B117" s="51"/>
      <c r="C117" s="51"/>
      <c r="D117" s="51"/>
      <c r="E117" s="49"/>
      <c r="F117" s="49"/>
      <c r="G117" s="49"/>
      <c r="H117" s="54"/>
      <c r="I117" s="326"/>
      <c r="J117" s="150"/>
      <c r="K117" s="150"/>
      <c r="L117" s="150"/>
      <c r="M117" s="54"/>
      <c r="N117" s="316"/>
      <c r="O117" s="176"/>
      <c r="P117" s="150"/>
      <c r="Q117" s="155"/>
    </row>
    <row r="118" spans="1:17" ht="26.1" customHeight="1" x14ac:dyDescent="0.25">
      <c r="A118" s="50"/>
      <c r="B118" s="51"/>
      <c r="C118" s="51"/>
      <c r="D118" s="51"/>
      <c r="E118" s="49"/>
      <c r="F118" s="49"/>
      <c r="G118" s="49"/>
      <c r="H118" s="54"/>
      <c r="I118" s="326"/>
      <c r="J118" s="150"/>
      <c r="K118" s="150"/>
      <c r="L118" s="150"/>
      <c r="M118" s="54"/>
      <c r="N118" s="316"/>
      <c r="O118" s="176"/>
      <c r="P118" s="150"/>
      <c r="Q118" s="155"/>
    </row>
    <row r="119" spans="1:17" ht="26.1" customHeight="1" x14ac:dyDescent="0.25">
      <c r="A119" s="50"/>
      <c r="B119" s="51"/>
      <c r="C119" s="51"/>
      <c r="D119" s="51"/>
      <c r="E119" s="49"/>
      <c r="F119" s="49"/>
      <c r="G119" s="49"/>
      <c r="H119" s="54"/>
      <c r="I119" s="326"/>
      <c r="J119" s="150"/>
      <c r="K119" s="150"/>
      <c r="L119" s="150"/>
      <c r="M119" s="54"/>
      <c r="N119" s="316"/>
      <c r="O119" s="176"/>
      <c r="P119" s="150"/>
      <c r="Q119" s="155"/>
    </row>
    <row r="120" spans="1:17" ht="26.1" customHeight="1" x14ac:dyDescent="0.25">
      <c r="A120" s="50"/>
      <c r="B120" s="51"/>
      <c r="C120" s="51"/>
      <c r="D120" s="51"/>
      <c r="E120" s="49"/>
      <c r="F120" s="49"/>
      <c r="G120" s="49"/>
      <c r="H120" s="54"/>
      <c r="I120" s="326"/>
      <c r="J120" s="150"/>
      <c r="K120" s="150"/>
      <c r="L120" s="150"/>
      <c r="M120" s="54"/>
      <c r="N120" s="316"/>
      <c r="O120" s="176"/>
      <c r="P120" s="150"/>
      <c r="Q120" s="155"/>
    </row>
    <row r="121" spans="1:17" ht="26.1" customHeight="1" x14ac:dyDescent="0.25">
      <c r="A121" s="50"/>
      <c r="B121" s="51"/>
      <c r="C121" s="51"/>
      <c r="D121" s="51"/>
      <c r="E121" s="49"/>
      <c r="F121" s="49"/>
      <c r="G121" s="49"/>
      <c r="H121" s="54"/>
      <c r="I121" s="326"/>
      <c r="J121" s="150"/>
      <c r="K121" s="150"/>
      <c r="L121" s="150"/>
      <c r="M121" s="54"/>
      <c r="N121" s="316"/>
      <c r="O121" s="176"/>
      <c r="P121" s="150"/>
      <c r="Q121" s="155"/>
    </row>
    <row r="122" spans="1:17" ht="26.1" customHeight="1" x14ac:dyDescent="0.25">
      <c r="A122" s="50"/>
      <c r="B122" s="51"/>
      <c r="C122" s="51"/>
      <c r="D122" s="51"/>
      <c r="E122" s="49"/>
      <c r="F122" s="49"/>
      <c r="G122" s="49"/>
      <c r="H122" s="54"/>
      <c r="I122" s="326"/>
      <c r="J122" s="150"/>
      <c r="K122" s="150"/>
      <c r="L122" s="150"/>
      <c r="M122" s="54"/>
      <c r="N122" s="316"/>
      <c r="O122" s="176"/>
      <c r="P122" s="150"/>
      <c r="Q122" s="155"/>
    </row>
    <row r="123" spans="1:17" ht="26.1" customHeight="1" x14ac:dyDescent="0.25">
      <c r="A123" s="50"/>
      <c r="B123" s="51"/>
      <c r="C123" s="51"/>
      <c r="D123" s="51"/>
      <c r="E123" s="49"/>
      <c r="F123" s="49"/>
      <c r="G123" s="49"/>
      <c r="H123" s="54"/>
      <c r="I123" s="326"/>
      <c r="J123" s="150"/>
      <c r="K123" s="150"/>
      <c r="L123" s="150"/>
      <c r="M123" s="54"/>
      <c r="N123" s="316"/>
      <c r="O123" s="176"/>
      <c r="P123" s="150"/>
      <c r="Q123" s="155"/>
    </row>
    <row r="124" spans="1:17" ht="26.1" customHeight="1" x14ac:dyDescent="0.25">
      <c r="A124" s="50"/>
      <c r="B124" s="51"/>
      <c r="C124" s="51"/>
      <c r="D124" s="51"/>
      <c r="E124" s="49"/>
      <c r="F124" s="49"/>
      <c r="G124" s="49"/>
      <c r="H124" s="54"/>
      <c r="I124" s="326"/>
      <c r="J124" s="150"/>
      <c r="K124" s="150"/>
      <c r="L124" s="150"/>
      <c r="M124" s="54"/>
      <c r="N124" s="316"/>
      <c r="O124" s="176"/>
      <c r="P124" s="150"/>
      <c r="Q124" s="155"/>
    </row>
    <row r="125" spans="1:17" ht="26.1" customHeight="1" x14ac:dyDescent="0.25">
      <c r="A125" s="50"/>
      <c r="B125" s="51"/>
      <c r="C125" s="51"/>
      <c r="D125" s="51"/>
      <c r="E125" s="49"/>
      <c r="F125" s="49"/>
      <c r="G125" s="49"/>
      <c r="H125" s="54"/>
      <c r="I125" s="326"/>
      <c r="J125" s="150"/>
      <c r="K125" s="150"/>
      <c r="L125" s="150"/>
      <c r="M125" s="54"/>
      <c r="N125" s="316"/>
      <c r="O125" s="176"/>
      <c r="P125" s="150"/>
      <c r="Q125" s="155"/>
    </row>
    <row r="126" spans="1:17" ht="26.1" customHeight="1" x14ac:dyDescent="0.25">
      <c r="A126" s="50"/>
      <c r="B126" s="51"/>
      <c r="C126" s="51"/>
      <c r="D126" s="51"/>
      <c r="E126" s="49"/>
      <c r="F126" s="49"/>
      <c r="G126" s="49"/>
      <c r="H126" s="54"/>
      <c r="I126" s="326"/>
      <c r="J126" s="150"/>
      <c r="K126" s="150"/>
      <c r="L126" s="150"/>
      <c r="M126" s="54"/>
      <c r="N126" s="316"/>
      <c r="O126" s="176"/>
      <c r="P126" s="150"/>
      <c r="Q126" s="155"/>
    </row>
    <row r="127" spans="1:17" ht="26.1" customHeight="1" x14ac:dyDescent="0.25">
      <c r="A127" s="50"/>
      <c r="B127" s="51"/>
      <c r="C127" s="51"/>
      <c r="D127" s="51"/>
      <c r="E127" s="49"/>
      <c r="F127" s="49"/>
      <c r="G127" s="49"/>
      <c r="H127" s="54"/>
      <c r="I127" s="326"/>
      <c r="J127" s="150"/>
      <c r="K127" s="150"/>
      <c r="L127" s="150"/>
      <c r="M127" s="54"/>
      <c r="N127" s="316"/>
      <c r="O127" s="176"/>
      <c r="P127" s="150"/>
      <c r="Q127" s="155"/>
    </row>
    <row r="128" spans="1:17" ht="26.1" customHeight="1" x14ac:dyDescent="0.25">
      <c r="A128" s="50"/>
      <c r="B128" s="51"/>
      <c r="C128" s="51"/>
      <c r="D128" s="51"/>
      <c r="E128" s="49"/>
      <c r="F128" s="49"/>
      <c r="G128" s="49"/>
      <c r="H128" s="54"/>
      <c r="I128" s="326"/>
      <c r="J128" s="150"/>
      <c r="K128" s="150"/>
      <c r="L128" s="150"/>
      <c r="M128" s="54"/>
      <c r="N128" s="316"/>
      <c r="O128" s="176"/>
      <c r="P128" s="150"/>
      <c r="Q128" s="155"/>
    </row>
    <row r="129" spans="1:17" ht="26.1" customHeight="1" x14ac:dyDescent="0.25">
      <c r="A129" s="50"/>
      <c r="B129" s="51"/>
      <c r="C129" s="51"/>
      <c r="D129" s="51"/>
      <c r="E129" s="49"/>
      <c r="F129" s="49"/>
      <c r="G129" s="49"/>
      <c r="H129" s="54"/>
      <c r="I129" s="326"/>
      <c r="J129" s="150"/>
      <c r="K129" s="150"/>
      <c r="L129" s="150"/>
      <c r="M129" s="54"/>
      <c r="N129" s="316"/>
      <c r="O129" s="176"/>
      <c r="P129" s="150"/>
      <c r="Q129" s="155"/>
    </row>
    <row r="130" spans="1:17" ht="26.1" customHeight="1" x14ac:dyDescent="0.25">
      <c r="A130" s="50"/>
      <c r="B130" s="51"/>
      <c r="C130" s="51"/>
      <c r="D130" s="51"/>
      <c r="E130" s="49"/>
      <c r="F130" s="49"/>
      <c r="G130" s="49"/>
      <c r="H130" s="54"/>
      <c r="I130" s="326"/>
      <c r="J130" s="150"/>
      <c r="K130" s="150"/>
      <c r="L130" s="150"/>
      <c r="M130" s="54"/>
      <c r="N130" s="316"/>
      <c r="O130" s="176"/>
      <c r="P130" s="150"/>
      <c r="Q130" s="155"/>
    </row>
    <row r="131" spans="1:17" ht="26.1" customHeight="1" x14ac:dyDescent="0.25">
      <c r="A131" s="50"/>
      <c r="B131" s="51"/>
      <c r="C131" s="51"/>
      <c r="D131" s="51"/>
      <c r="E131" s="49"/>
      <c r="F131" s="49"/>
      <c r="G131" s="49"/>
      <c r="H131" s="54"/>
      <c r="I131" s="326"/>
      <c r="J131" s="150"/>
      <c r="K131" s="150"/>
      <c r="L131" s="150"/>
      <c r="M131" s="54"/>
      <c r="N131" s="316"/>
      <c r="O131" s="176"/>
      <c r="P131" s="150"/>
      <c r="Q131" s="155"/>
    </row>
    <row r="132" spans="1:17" ht="26.1" customHeight="1" x14ac:dyDescent="0.25">
      <c r="A132" s="50"/>
      <c r="B132" s="51"/>
      <c r="C132" s="51"/>
      <c r="D132" s="51"/>
      <c r="E132" s="49"/>
      <c r="F132" s="49"/>
      <c r="G132" s="49"/>
      <c r="H132" s="54"/>
      <c r="I132" s="326"/>
      <c r="J132" s="150"/>
      <c r="K132" s="150"/>
      <c r="L132" s="150"/>
      <c r="M132" s="54"/>
      <c r="N132" s="316"/>
      <c r="O132" s="176"/>
      <c r="P132" s="150"/>
      <c r="Q132" s="155"/>
    </row>
    <row r="133" spans="1:17" ht="26.1" customHeight="1" x14ac:dyDescent="0.25">
      <c r="A133" s="50"/>
      <c r="B133" s="51"/>
      <c r="C133" s="51"/>
      <c r="D133" s="51"/>
      <c r="E133" s="49"/>
      <c r="F133" s="49"/>
      <c r="G133" s="49"/>
      <c r="H133" s="54"/>
      <c r="I133" s="326"/>
      <c r="J133" s="150"/>
      <c r="K133" s="150"/>
      <c r="L133" s="150"/>
      <c r="M133" s="54"/>
      <c r="N133" s="316"/>
      <c r="O133" s="176"/>
      <c r="P133" s="150"/>
      <c r="Q133" s="155"/>
    </row>
    <row r="134" spans="1:17" ht="26.1" customHeight="1" x14ac:dyDescent="0.25">
      <c r="A134" s="50"/>
      <c r="B134" s="51"/>
      <c r="C134" s="51"/>
      <c r="D134" s="51"/>
      <c r="E134" s="49"/>
      <c r="F134" s="49"/>
      <c r="G134" s="49"/>
      <c r="H134" s="54"/>
      <c r="I134" s="326"/>
      <c r="J134" s="150"/>
      <c r="K134" s="150"/>
      <c r="L134" s="150"/>
      <c r="M134" s="54"/>
      <c r="N134" s="316"/>
      <c r="O134" s="176"/>
      <c r="P134" s="150"/>
      <c r="Q134" s="155"/>
    </row>
    <row r="135" spans="1:17" ht="26.1" customHeight="1" x14ac:dyDescent="0.25">
      <c r="A135" s="50"/>
      <c r="B135" s="51"/>
      <c r="C135" s="51"/>
      <c r="D135" s="51"/>
      <c r="E135" s="49"/>
      <c r="F135" s="49"/>
      <c r="G135" s="49"/>
      <c r="H135" s="54"/>
      <c r="I135" s="326"/>
      <c r="J135" s="150"/>
      <c r="K135" s="150"/>
      <c r="L135" s="150"/>
      <c r="M135" s="54"/>
      <c r="N135" s="316"/>
      <c r="O135" s="176"/>
      <c r="P135" s="150"/>
      <c r="Q135" s="155"/>
    </row>
    <row r="136" spans="1:17" ht="26.1" customHeight="1" x14ac:dyDescent="0.25">
      <c r="A136" s="50"/>
      <c r="B136" s="51"/>
      <c r="C136" s="51"/>
      <c r="D136" s="51"/>
      <c r="E136" s="49"/>
      <c r="F136" s="49"/>
      <c r="G136" s="49"/>
      <c r="H136" s="54"/>
      <c r="I136" s="326"/>
      <c r="J136" s="150"/>
      <c r="K136" s="150"/>
      <c r="L136" s="150"/>
      <c r="M136" s="54"/>
      <c r="N136" s="316"/>
      <c r="O136" s="176"/>
      <c r="P136" s="150"/>
      <c r="Q136" s="155"/>
    </row>
    <row r="137" spans="1:17" ht="26.1" customHeight="1" x14ac:dyDescent="0.25">
      <c r="A137" s="50"/>
      <c r="B137" s="51"/>
      <c r="C137" s="51"/>
      <c r="D137" s="51"/>
      <c r="E137" s="49"/>
      <c r="F137" s="49"/>
      <c r="G137" s="49"/>
      <c r="H137" s="54"/>
      <c r="I137" s="326"/>
      <c r="J137" s="150"/>
      <c r="K137" s="150"/>
      <c r="L137" s="150"/>
      <c r="M137" s="54"/>
      <c r="N137" s="316"/>
      <c r="O137" s="176"/>
      <c r="P137" s="150"/>
      <c r="Q137" s="155"/>
    </row>
    <row r="138" spans="1:17" ht="26.1" customHeight="1" x14ac:dyDescent="0.25">
      <c r="A138" s="50"/>
      <c r="B138" s="51"/>
      <c r="C138" s="51"/>
      <c r="D138" s="51"/>
      <c r="E138" s="49"/>
      <c r="F138" s="49"/>
      <c r="G138" s="49"/>
      <c r="H138" s="54"/>
      <c r="I138" s="326"/>
      <c r="J138" s="150"/>
      <c r="K138" s="150"/>
      <c r="L138" s="150"/>
      <c r="M138" s="54"/>
      <c r="N138" s="316"/>
      <c r="O138" s="176"/>
      <c r="P138" s="150"/>
      <c r="Q138" s="155"/>
    </row>
    <row r="139" spans="1:17" ht="26.1" customHeight="1" x14ac:dyDescent="0.25">
      <c r="A139" s="50"/>
      <c r="B139" s="51"/>
      <c r="C139" s="51"/>
      <c r="D139" s="51"/>
      <c r="E139" s="49"/>
      <c r="F139" s="49"/>
      <c r="G139" s="49"/>
      <c r="H139" s="54"/>
      <c r="I139" s="326"/>
      <c r="J139" s="150"/>
      <c r="K139" s="150"/>
      <c r="L139" s="150"/>
      <c r="M139" s="54"/>
      <c r="N139" s="316"/>
      <c r="O139" s="176"/>
      <c r="P139" s="150"/>
      <c r="Q139" s="155"/>
    </row>
    <row r="140" spans="1:17" ht="26.1" customHeight="1" x14ac:dyDescent="0.25">
      <c r="A140" s="50"/>
      <c r="B140" s="51"/>
      <c r="C140" s="51"/>
      <c r="D140" s="51"/>
      <c r="E140" s="49"/>
      <c r="F140" s="49"/>
      <c r="G140" s="49"/>
      <c r="H140" s="54"/>
      <c r="I140" s="326"/>
      <c r="J140" s="150"/>
      <c r="K140" s="150"/>
      <c r="L140" s="150"/>
      <c r="M140" s="54"/>
      <c r="N140" s="316"/>
      <c r="O140" s="176"/>
      <c r="P140" s="150"/>
      <c r="Q140" s="155"/>
    </row>
    <row r="141" spans="1:17" ht="26.1" customHeight="1" x14ac:dyDescent="0.25">
      <c r="A141" s="50"/>
      <c r="B141" s="51"/>
      <c r="C141" s="51"/>
      <c r="D141" s="51"/>
      <c r="E141" s="49"/>
      <c r="F141" s="49"/>
      <c r="G141" s="49"/>
      <c r="H141" s="54"/>
      <c r="I141" s="326"/>
      <c r="J141" s="150"/>
      <c r="K141" s="150"/>
      <c r="L141" s="150"/>
      <c r="M141" s="54"/>
      <c r="N141" s="316"/>
      <c r="O141" s="176"/>
      <c r="P141" s="150"/>
      <c r="Q141" s="155"/>
    </row>
    <row r="142" spans="1:17" ht="26.1" customHeight="1" x14ac:dyDescent="0.25">
      <c r="A142" s="50"/>
      <c r="B142" s="51"/>
      <c r="C142" s="51"/>
      <c r="D142" s="51"/>
      <c r="E142" s="49"/>
      <c r="F142" s="49"/>
      <c r="G142" s="49"/>
      <c r="H142" s="54"/>
      <c r="I142" s="326"/>
      <c r="J142" s="150"/>
      <c r="K142" s="150"/>
      <c r="L142" s="150"/>
      <c r="M142" s="54"/>
      <c r="N142" s="316"/>
      <c r="O142" s="176"/>
      <c r="P142" s="150"/>
      <c r="Q142" s="155"/>
    </row>
    <row r="143" spans="1:17" ht="26.1" customHeight="1" x14ac:dyDescent="0.25">
      <c r="A143" s="50"/>
      <c r="B143" s="51"/>
      <c r="C143" s="51"/>
      <c r="D143" s="51"/>
      <c r="E143" s="49"/>
      <c r="F143" s="49"/>
      <c r="G143" s="49"/>
      <c r="H143" s="54"/>
      <c r="I143" s="326"/>
      <c r="J143" s="150"/>
      <c r="K143" s="150"/>
      <c r="L143" s="150"/>
      <c r="M143" s="54"/>
      <c r="N143" s="316"/>
      <c r="O143" s="176"/>
      <c r="P143" s="150"/>
      <c r="Q143" s="155"/>
    </row>
    <row r="144" spans="1:17" ht="26.1" customHeight="1" x14ac:dyDescent="0.25">
      <c r="A144" s="50"/>
      <c r="B144" s="51"/>
      <c r="C144" s="51"/>
      <c r="D144" s="51"/>
      <c r="E144" s="49"/>
      <c r="F144" s="49"/>
      <c r="G144" s="49"/>
      <c r="H144" s="54"/>
      <c r="I144" s="326"/>
      <c r="J144" s="150"/>
      <c r="K144" s="150"/>
      <c r="L144" s="150"/>
      <c r="M144" s="54"/>
      <c r="N144" s="316"/>
      <c r="O144" s="176"/>
      <c r="P144" s="150"/>
      <c r="Q144" s="155"/>
    </row>
    <row r="145" spans="1:17" ht="26.1" customHeight="1" x14ac:dyDescent="0.25">
      <c r="A145" s="50"/>
      <c r="B145" s="51"/>
      <c r="C145" s="51"/>
      <c r="D145" s="51"/>
      <c r="E145" s="49"/>
      <c r="F145" s="49"/>
      <c r="G145" s="49"/>
      <c r="H145" s="54"/>
      <c r="I145" s="326"/>
      <c r="J145" s="150"/>
      <c r="K145" s="150"/>
      <c r="L145" s="150"/>
      <c r="M145" s="54"/>
      <c r="N145" s="316"/>
      <c r="O145" s="176"/>
      <c r="P145" s="150"/>
      <c r="Q145" s="155"/>
    </row>
    <row r="146" spans="1:17" ht="26.1" customHeight="1" x14ac:dyDescent="0.25">
      <c r="A146" s="50"/>
      <c r="B146" s="51"/>
      <c r="C146" s="51"/>
      <c r="D146" s="51"/>
      <c r="E146" s="49"/>
      <c r="F146" s="49"/>
      <c r="G146" s="49"/>
      <c r="H146" s="54"/>
      <c r="I146" s="326"/>
      <c r="J146" s="150"/>
      <c r="K146" s="150"/>
      <c r="L146" s="150"/>
      <c r="M146" s="54"/>
      <c r="N146" s="316"/>
      <c r="O146" s="176"/>
      <c r="P146" s="150"/>
      <c r="Q146" s="155"/>
    </row>
    <row r="147" spans="1:17" ht="26.1" customHeight="1" x14ac:dyDescent="0.25">
      <c r="A147" s="50"/>
      <c r="B147" s="51"/>
      <c r="C147" s="51"/>
      <c r="D147" s="51"/>
      <c r="E147" s="49"/>
      <c r="F147" s="49"/>
      <c r="G147" s="49"/>
      <c r="H147" s="54"/>
      <c r="I147" s="326"/>
      <c r="J147" s="150"/>
      <c r="K147" s="150"/>
      <c r="L147" s="150"/>
      <c r="M147" s="54"/>
      <c r="N147" s="316"/>
      <c r="O147" s="176"/>
      <c r="P147" s="150"/>
      <c r="Q147" s="155"/>
    </row>
    <row r="148" spans="1:17" ht="26.1" customHeight="1" x14ac:dyDescent="0.25">
      <c r="A148" s="50"/>
      <c r="B148" s="51"/>
      <c r="C148" s="51"/>
      <c r="D148" s="51"/>
      <c r="E148" s="49"/>
      <c r="F148" s="49"/>
      <c r="G148" s="49"/>
      <c r="H148" s="54"/>
      <c r="I148" s="326"/>
      <c r="J148" s="150"/>
      <c r="K148" s="150"/>
      <c r="L148" s="150"/>
      <c r="M148" s="54"/>
      <c r="N148" s="316"/>
      <c r="O148" s="176"/>
      <c r="P148" s="150"/>
      <c r="Q148" s="155"/>
    </row>
    <row r="149" spans="1:17" ht="26.1" customHeight="1" x14ac:dyDescent="0.25">
      <c r="A149" s="50"/>
      <c r="B149" s="51"/>
      <c r="C149" s="51"/>
      <c r="D149" s="51"/>
      <c r="E149" s="49"/>
      <c r="F149" s="49"/>
      <c r="G149" s="49"/>
      <c r="H149" s="54"/>
      <c r="I149" s="326"/>
      <c r="J149" s="150"/>
      <c r="K149" s="150"/>
      <c r="L149" s="150"/>
      <c r="M149" s="54"/>
      <c r="N149" s="316"/>
      <c r="O149" s="176"/>
      <c r="P149" s="150"/>
      <c r="Q149" s="155"/>
    </row>
    <row r="150" spans="1:17" ht="26.1" customHeight="1" x14ac:dyDescent="0.25">
      <c r="A150" s="50"/>
      <c r="B150" s="51"/>
      <c r="C150" s="51"/>
      <c r="D150" s="51"/>
      <c r="E150" s="49"/>
      <c r="F150" s="49"/>
      <c r="G150" s="49"/>
      <c r="H150" s="54"/>
      <c r="I150" s="326"/>
      <c r="J150" s="150"/>
      <c r="K150" s="150"/>
      <c r="L150" s="150"/>
      <c r="M150" s="54"/>
      <c r="N150" s="316"/>
      <c r="O150" s="176"/>
      <c r="P150" s="150"/>
      <c r="Q150" s="155"/>
    </row>
    <row r="151" spans="1:17" ht="26.1" customHeight="1" x14ac:dyDescent="0.25">
      <c r="A151" s="50"/>
      <c r="B151" s="51"/>
      <c r="C151" s="51"/>
      <c r="D151" s="51"/>
      <c r="E151" s="49"/>
      <c r="F151" s="49"/>
      <c r="G151" s="49"/>
      <c r="H151" s="54"/>
      <c r="I151" s="326"/>
      <c r="J151" s="150"/>
      <c r="K151" s="150"/>
      <c r="L151" s="150"/>
      <c r="M151" s="54"/>
      <c r="N151" s="316"/>
      <c r="O151" s="176"/>
      <c r="P151" s="150"/>
      <c r="Q151" s="155"/>
    </row>
    <row r="152" spans="1:17" ht="26.1" customHeight="1" x14ac:dyDescent="0.25">
      <c r="A152" s="50"/>
      <c r="B152" s="51"/>
      <c r="C152" s="51"/>
      <c r="D152" s="51"/>
      <c r="E152" s="49"/>
      <c r="F152" s="49"/>
      <c r="G152" s="49"/>
      <c r="H152" s="54"/>
      <c r="I152" s="326"/>
      <c r="J152" s="150"/>
      <c r="K152" s="150"/>
      <c r="L152" s="150"/>
      <c r="M152" s="54"/>
      <c r="N152" s="316"/>
      <c r="O152" s="176"/>
      <c r="P152" s="150"/>
      <c r="Q152" s="155"/>
    </row>
    <row r="153" spans="1:17" ht="26.1" customHeight="1" x14ac:dyDescent="0.25">
      <c r="A153" s="50"/>
      <c r="B153" s="51"/>
      <c r="C153" s="51"/>
      <c r="D153" s="51"/>
      <c r="E153" s="49"/>
      <c r="F153" s="49"/>
      <c r="G153" s="49"/>
      <c r="H153" s="54"/>
      <c r="I153" s="326"/>
      <c r="J153" s="150"/>
      <c r="K153" s="150"/>
      <c r="L153" s="150"/>
      <c r="M153" s="54"/>
      <c r="N153" s="316"/>
      <c r="O153" s="176"/>
      <c r="P153" s="150"/>
      <c r="Q153" s="155"/>
    </row>
    <row r="154" spans="1:17" ht="26.1" customHeight="1" x14ac:dyDescent="0.25">
      <c r="A154" s="50"/>
      <c r="B154" s="51"/>
      <c r="C154" s="51"/>
      <c r="D154" s="51"/>
      <c r="E154" s="49"/>
      <c r="F154" s="49"/>
      <c r="G154" s="49"/>
      <c r="H154" s="54"/>
      <c r="I154" s="326"/>
      <c r="J154" s="150"/>
      <c r="K154" s="150"/>
      <c r="L154" s="150"/>
      <c r="M154" s="54"/>
      <c r="N154" s="316"/>
      <c r="O154" s="176"/>
      <c r="P154" s="150"/>
      <c r="Q154" s="155"/>
    </row>
    <row r="155" spans="1:17" ht="26.1" customHeight="1" x14ac:dyDescent="0.25">
      <c r="A155" s="50"/>
      <c r="B155" s="51"/>
      <c r="C155" s="51"/>
      <c r="D155" s="51"/>
      <c r="E155" s="49"/>
      <c r="F155" s="49"/>
      <c r="G155" s="49"/>
      <c r="H155" s="54"/>
      <c r="I155" s="326"/>
      <c r="J155" s="150"/>
      <c r="K155" s="150"/>
      <c r="L155" s="150"/>
      <c r="M155" s="54"/>
      <c r="N155" s="316"/>
      <c r="O155" s="176"/>
      <c r="P155" s="150"/>
      <c r="Q155" s="155"/>
    </row>
    <row r="156" spans="1:17" ht="26.1" customHeight="1" x14ac:dyDescent="0.25">
      <c r="A156" s="50"/>
      <c r="B156" s="51"/>
      <c r="C156" s="51"/>
      <c r="D156" s="51"/>
      <c r="E156" s="49"/>
      <c r="F156" s="49"/>
      <c r="G156" s="49"/>
      <c r="H156" s="54"/>
      <c r="I156" s="326"/>
      <c r="J156" s="150"/>
      <c r="K156" s="150"/>
      <c r="L156" s="150"/>
      <c r="M156" s="54"/>
      <c r="N156" s="316"/>
      <c r="O156" s="176"/>
      <c r="P156" s="150"/>
      <c r="Q156" s="155"/>
    </row>
    <row r="157" spans="1:17" ht="26.1" customHeight="1" x14ac:dyDescent="0.25">
      <c r="A157" s="50"/>
      <c r="B157" s="51"/>
      <c r="C157" s="51"/>
      <c r="D157" s="51"/>
      <c r="E157" s="49"/>
      <c r="F157" s="49"/>
      <c r="G157" s="49"/>
      <c r="H157" s="54"/>
      <c r="I157" s="326"/>
      <c r="J157" s="150"/>
      <c r="K157" s="150"/>
      <c r="L157" s="150"/>
      <c r="M157" s="54"/>
      <c r="N157" s="316"/>
      <c r="O157" s="176"/>
      <c r="P157" s="150"/>
      <c r="Q157" s="155"/>
    </row>
    <row r="158" spans="1:17" ht="26.1" customHeight="1" x14ac:dyDescent="0.25">
      <c r="A158" s="50"/>
      <c r="B158" s="51"/>
      <c r="C158" s="51"/>
      <c r="D158" s="51"/>
      <c r="E158" s="49"/>
      <c r="F158" s="49"/>
      <c r="G158" s="49"/>
      <c r="H158" s="54"/>
      <c r="I158" s="326"/>
      <c r="J158" s="150"/>
      <c r="K158" s="150"/>
      <c r="L158" s="150"/>
      <c r="M158" s="54"/>
      <c r="N158" s="316"/>
      <c r="O158" s="176"/>
      <c r="P158" s="150"/>
      <c r="Q158" s="155"/>
    </row>
    <row r="159" spans="1:17" ht="26.1" customHeight="1" x14ac:dyDescent="0.25">
      <c r="A159" s="50"/>
      <c r="B159" s="51"/>
      <c r="C159" s="51"/>
      <c r="D159" s="51"/>
      <c r="E159" s="49"/>
      <c r="F159" s="49"/>
      <c r="G159" s="49"/>
      <c r="H159" s="54"/>
      <c r="I159" s="326"/>
      <c r="J159" s="150"/>
      <c r="K159" s="150"/>
      <c r="L159" s="150"/>
      <c r="M159" s="54"/>
      <c r="N159" s="316"/>
      <c r="O159" s="176"/>
      <c r="P159" s="150"/>
      <c r="Q159" s="155"/>
    </row>
    <row r="160" spans="1:17" ht="26.1" customHeight="1" x14ac:dyDescent="0.25">
      <c r="A160" s="50"/>
      <c r="B160" s="51"/>
      <c r="C160" s="51"/>
      <c r="D160" s="51"/>
      <c r="E160" s="49"/>
      <c r="F160" s="49"/>
      <c r="G160" s="49"/>
      <c r="H160" s="54"/>
      <c r="I160" s="326"/>
      <c r="J160" s="150"/>
      <c r="K160" s="150"/>
      <c r="L160" s="150"/>
      <c r="M160" s="54"/>
      <c r="N160" s="316"/>
      <c r="O160" s="176"/>
      <c r="P160" s="150"/>
      <c r="Q160" s="155"/>
    </row>
    <row r="161" spans="1:17" ht="26.1" customHeight="1" x14ac:dyDescent="0.25">
      <c r="A161" s="50"/>
      <c r="B161" s="51"/>
      <c r="C161" s="51"/>
      <c r="D161" s="51"/>
      <c r="E161" s="49"/>
      <c r="F161" s="49"/>
      <c r="G161" s="49"/>
      <c r="H161" s="54"/>
      <c r="I161" s="326"/>
      <c r="J161" s="150"/>
      <c r="K161" s="150"/>
      <c r="L161" s="150"/>
      <c r="M161" s="54"/>
      <c r="N161" s="316"/>
      <c r="O161" s="176"/>
      <c r="P161" s="150"/>
      <c r="Q161" s="155"/>
    </row>
    <row r="162" spans="1:17" ht="26.1" customHeight="1" x14ac:dyDescent="0.25">
      <c r="A162" s="50"/>
      <c r="B162" s="51"/>
      <c r="C162" s="51"/>
      <c r="D162" s="51"/>
      <c r="E162" s="49"/>
      <c r="F162" s="49"/>
      <c r="G162" s="49"/>
      <c r="H162" s="54"/>
      <c r="I162" s="326"/>
      <c r="J162" s="150"/>
      <c r="K162" s="150"/>
      <c r="L162" s="150"/>
      <c r="M162" s="54"/>
      <c r="N162" s="316"/>
      <c r="O162" s="176"/>
      <c r="P162" s="150"/>
      <c r="Q162" s="155"/>
    </row>
    <row r="163" spans="1:17" ht="26.1" customHeight="1" x14ac:dyDescent="0.25">
      <c r="A163" s="50"/>
      <c r="B163" s="51"/>
      <c r="C163" s="51"/>
      <c r="D163" s="51"/>
      <c r="E163" s="49"/>
      <c r="F163" s="49"/>
      <c r="G163" s="49"/>
      <c r="H163" s="54"/>
      <c r="I163" s="326"/>
      <c r="J163" s="150"/>
      <c r="K163" s="150"/>
      <c r="L163" s="150"/>
      <c r="M163" s="54"/>
      <c r="N163" s="316"/>
      <c r="O163" s="176"/>
      <c r="P163" s="150"/>
      <c r="Q163" s="155"/>
    </row>
    <row r="164" spans="1:17" ht="26.1" customHeight="1" x14ac:dyDescent="0.25">
      <c r="A164" s="50"/>
      <c r="B164" s="51"/>
      <c r="C164" s="51"/>
      <c r="D164" s="51"/>
      <c r="E164" s="49"/>
      <c r="F164" s="49"/>
      <c r="G164" s="49"/>
      <c r="H164" s="54"/>
      <c r="I164" s="326"/>
      <c r="J164" s="150"/>
      <c r="K164" s="150"/>
      <c r="L164" s="150"/>
      <c r="M164" s="54"/>
      <c r="N164" s="316"/>
      <c r="O164" s="176"/>
      <c r="P164" s="150"/>
      <c r="Q164" s="155"/>
    </row>
    <row r="165" spans="1:17" ht="26.1" customHeight="1" x14ac:dyDescent="0.25">
      <c r="A165" s="50"/>
      <c r="B165" s="51"/>
      <c r="C165" s="51"/>
      <c r="D165" s="51"/>
      <c r="E165" s="49"/>
      <c r="F165" s="49"/>
      <c r="G165" s="49"/>
      <c r="H165" s="54"/>
      <c r="I165" s="326"/>
      <c r="J165" s="150"/>
      <c r="K165" s="150"/>
      <c r="L165" s="150"/>
      <c r="M165" s="54"/>
      <c r="N165" s="316"/>
      <c r="O165" s="176"/>
      <c r="P165" s="150"/>
      <c r="Q165" s="155"/>
    </row>
    <row r="166" spans="1:17" ht="26.1" customHeight="1" x14ac:dyDescent="0.25">
      <c r="A166" s="50"/>
      <c r="B166" s="51"/>
      <c r="C166" s="51"/>
      <c r="D166" s="51"/>
      <c r="E166" s="49"/>
      <c r="F166" s="49"/>
      <c r="G166" s="49"/>
      <c r="H166" s="54"/>
      <c r="I166" s="326"/>
      <c r="J166" s="150"/>
      <c r="K166" s="150"/>
      <c r="L166" s="150"/>
      <c r="M166" s="54"/>
      <c r="N166" s="316"/>
      <c r="O166" s="176"/>
      <c r="P166" s="150"/>
      <c r="Q166" s="155"/>
    </row>
    <row r="167" spans="1:17" ht="26.1" customHeight="1" x14ac:dyDescent="0.25">
      <c r="A167" s="50"/>
      <c r="B167" s="51"/>
      <c r="C167" s="51"/>
      <c r="D167" s="51"/>
      <c r="E167" s="49"/>
      <c r="F167" s="49"/>
      <c r="G167" s="49"/>
      <c r="H167" s="54"/>
      <c r="I167" s="326"/>
      <c r="J167" s="150"/>
      <c r="K167" s="150"/>
      <c r="L167" s="150"/>
      <c r="M167" s="54"/>
      <c r="N167" s="316"/>
      <c r="O167" s="176"/>
      <c r="P167" s="150"/>
      <c r="Q167" s="155"/>
    </row>
    <row r="168" spans="1:17" ht="26.1" customHeight="1" x14ac:dyDescent="0.25">
      <c r="A168" s="50"/>
      <c r="B168" s="51"/>
      <c r="C168" s="51"/>
      <c r="D168" s="51"/>
      <c r="E168" s="49"/>
      <c r="F168" s="49"/>
      <c r="G168" s="49"/>
      <c r="H168" s="54"/>
      <c r="I168" s="326"/>
      <c r="J168" s="150"/>
      <c r="K168" s="150"/>
      <c r="L168" s="150"/>
      <c r="M168" s="54"/>
      <c r="N168" s="316"/>
      <c r="O168" s="176"/>
      <c r="P168" s="150"/>
      <c r="Q168" s="155"/>
    </row>
    <row r="169" spans="1:17" ht="26.1" customHeight="1" x14ac:dyDescent="0.25">
      <c r="A169" s="50"/>
      <c r="B169" s="51"/>
      <c r="C169" s="51"/>
      <c r="D169" s="51"/>
      <c r="E169" s="49"/>
      <c r="F169" s="49"/>
      <c r="G169" s="49"/>
      <c r="H169" s="54"/>
      <c r="I169" s="326"/>
      <c r="J169" s="150"/>
      <c r="K169" s="150"/>
      <c r="L169" s="150"/>
      <c r="M169" s="54"/>
      <c r="N169" s="316"/>
      <c r="O169" s="176"/>
      <c r="P169" s="150"/>
      <c r="Q169" s="155"/>
    </row>
    <row r="170" spans="1:17" ht="26.1" customHeight="1" x14ac:dyDescent="0.25">
      <c r="A170" s="50"/>
      <c r="B170" s="51"/>
      <c r="C170" s="51"/>
      <c r="D170" s="51"/>
      <c r="E170" s="49"/>
      <c r="F170" s="49"/>
      <c r="G170" s="49"/>
      <c r="H170" s="54"/>
      <c r="I170" s="326"/>
      <c r="J170" s="150"/>
      <c r="K170" s="150"/>
      <c r="L170" s="150"/>
      <c r="M170" s="54"/>
      <c r="N170" s="316"/>
      <c r="O170" s="176"/>
      <c r="P170" s="150"/>
      <c r="Q170" s="155"/>
    </row>
    <row r="171" spans="1:17" ht="26.1" customHeight="1" x14ac:dyDescent="0.25">
      <c r="A171" s="50"/>
      <c r="B171" s="51"/>
      <c r="C171" s="51"/>
      <c r="D171" s="51"/>
      <c r="E171" s="49"/>
      <c r="F171" s="49"/>
      <c r="G171" s="49"/>
      <c r="H171" s="54"/>
      <c r="I171" s="326"/>
      <c r="J171" s="150"/>
      <c r="K171" s="150"/>
      <c r="L171" s="150"/>
      <c r="M171" s="54"/>
      <c r="N171" s="316"/>
      <c r="O171" s="176"/>
      <c r="P171" s="150"/>
      <c r="Q171" s="155"/>
    </row>
    <row r="172" spans="1:17" ht="26.1" customHeight="1" x14ac:dyDescent="0.25">
      <c r="A172" s="50"/>
      <c r="B172" s="51"/>
      <c r="C172" s="51"/>
      <c r="D172" s="51"/>
      <c r="E172" s="49"/>
      <c r="F172" s="49"/>
      <c r="G172" s="49"/>
      <c r="H172" s="54"/>
      <c r="I172" s="326"/>
      <c r="J172" s="150"/>
      <c r="K172" s="150"/>
      <c r="L172" s="150"/>
      <c r="M172" s="54"/>
      <c r="N172" s="316"/>
      <c r="O172" s="176"/>
      <c r="P172" s="150"/>
      <c r="Q172" s="155"/>
    </row>
    <row r="173" spans="1:17" ht="26.1" customHeight="1" x14ac:dyDescent="0.25">
      <c r="A173" s="50"/>
      <c r="B173" s="51"/>
      <c r="C173" s="51"/>
      <c r="D173" s="51"/>
      <c r="E173" s="49"/>
      <c r="F173" s="49"/>
      <c r="G173" s="49"/>
      <c r="H173" s="54"/>
      <c r="I173" s="326"/>
      <c r="J173" s="150"/>
      <c r="K173" s="150"/>
      <c r="L173" s="150"/>
      <c r="M173" s="54"/>
      <c r="N173" s="316"/>
      <c r="O173" s="176"/>
      <c r="P173" s="150"/>
      <c r="Q173" s="155"/>
    </row>
    <row r="174" spans="1:17" ht="26.1" customHeight="1" x14ac:dyDescent="0.25">
      <c r="A174" s="50"/>
      <c r="B174" s="51"/>
      <c r="C174" s="51"/>
      <c r="D174" s="51"/>
      <c r="E174" s="49"/>
      <c r="F174" s="49"/>
      <c r="G174" s="49"/>
      <c r="H174" s="54"/>
      <c r="I174" s="326"/>
      <c r="J174" s="150"/>
      <c r="K174" s="150"/>
      <c r="L174" s="150"/>
      <c r="M174" s="54"/>
      <c r="N174" s="316"/>
      <c r="O174" s="176"/>
      <c r="P174" s="150"/>
      <c r="Q174" s="155"/>
    </row>
    <row r="175" spans="1:17" ht="26.1" customHeight="1" x14ac:dyDescent="0.25">
      <c r="A175" s="50"/>
      <c r="B175" s="51"/>
      <c r="C175" s="51"/>
      <c r="D175" s="51"/>
      <c r="E175" s="49"/>
      <c r="F175" s="49"/>
      <c r="G175" s="49"/>
      <c r="H175" s="54"/>
      <c r="I175" s="326"/>
      <c r="J175" s="150"/>
      <c r="K175" s="150"/>
      <c r="L175" s="150"/>
      <c r="M175" s="54"/>
      <c r="N175" s="316"/>
      <c r="O175" s="176"/>
      <c r="P175" s="150"/>
      <c r="Q175" s="155"/>
    </row>
    <row r="176" spans="1:17" ht="26.1" customHeight="1" x14ac:dyDescent="0.25">
      <c r="A176" s="50"/>
      <c r="B176" s="51"/>
      <c r="C176" s="51"/>
      <c r="D176" s="51"/>
      <c r="E176" s="49"/>
      <c r="F176" s="49"/>
      <c r="G176" s="49"/>
      <c r="H176" s="54"/>
      <c r="I176" s="326"/>
      <c r="J176" s="150"/>
      <c r="K176" s="150"/>
      <c r="L176" s="150"/>
      <c r="M176" s="54"/>
      <c r="N176" s="316"/>
      <c r="O176" s="176"/>
      <c r="P176" s="150"/>
      <c r="Q176" s="155"/>
    </row>
    <row r="177" spans="1:17" ht="26.1" customHeight="1" x14ac:dyDescent="0.25">
      <c r="A177" s="50"/>
      <c r="B177" s="51"/>
      <c r="C177" s="51"/>
      <c r="D177" s="51"/>
      <c r="E177" s="49"/>
      <c r="F177" s="49"/>
      <c r="G177" s="49"/>
      <c r="H177" s="54"/>
      <c r="I177" s="326"/>
      <c r="J177" s="150"/>
      <c r="K177" s="150"/>
      <c r="L177" s="150"/>
      <c r="M177" s="54"/>
      <c r="N177" s="316"/>
      <c r="O177" s="176"/>
      <c r="P177" s="150"/>
      <c r="Q177" s="155"/>
    </row>
    <row r="178" spans="1:17" ht="26.1" customHeight="1" x14ac:dyDescent="0.25">
      <c r="A178" s="50"/>
      <c r="B178" s="51"/>
      <c r="C178" s="51"/>
      <c r="D178" s="51"/>
      <c r="E178" s="49"/>
      <c r="F178" s="49"/>
      <c r="G178" s="49"/>
      <c r="H178" s="54"/>
      <c r="I178" s="326"/>
      <c r="J178" s="150"/>
      <c r="K178" s="150"/>
      <c r="L178" s="150"/>
      <c r="M178" s="54"/>
      <c r="N178" s="316"/>
      <c r="O178" s="176"/>
      <c r="P178" s="150"/>
      <c r="Q178" s="155"/>
    </row>
    <row r="179" spans="1:17" ht="26.1" customHeight="1" x14ac:dyDescent="0.25">
      <c r="A179" s="50"/>
      <c r="B179" s="51"/>
      <c r="C179" s="51"/>
      <c r="D179" s="51"/>
      <c r="E179" s="49"/>
      <c r="F179" s="49"/>
      <c r="G179" s="49"/>
      <c r="H179" s="54"/>
      <c r="I179" s="326"/>
      <c r="J179" s="150"/>
      <c r="K179" s="150"/>
      <c r="L179" s="150"/>
      <c r="M179" s="54"/>
      <c r="N179" s="316"/>
      <c r="O179" s="176"/>
      <c r="P179" s="150"/>
      <c r="Q179" s="155"/>
    </row>
    <row r="180" spans="1:17" ht="26.1" customHeight="1" x14ac:dyDescent="0.25">
      <c r="A180" s="50"/>
      <c r="B180" s="51"/>
      <c r="C180" s="51"/>
      <c r="D180" s="51"/>
      <c r="E180" s="49"/>
      <c r="F180" s="49"/>
      <c r="G180" s="49"/>
      <c r="H180" s="54"/>
      <c r="I180" s="326"/>
      <c r="J180" s="150"/>
      <c r="K180" s="150"/>
      <c r="L180" s="150"/>
      <c r="M180" s="54"/>
      <c r="N180" s="316"/>
      <c r="O180" s="176"/>
      <c r="P180" s="150"/>
      <c r="Q180" s="155"/>
    </row>
    <row r="181" spans="1:17" ht="26.1" customHeight="1" x14ac:dyDescent="0.25">
      <c r="A181" s="50"/>
      <c r="B181" s="51"/>
      <c r="C181" s="51"/>
      <c r="D181" s="51"/>
      <c r="E181" s="49"/>
      <c r="F181" s="49"/>
      <c r="G181" s="49"/>
      <c r="H181" s="54"/>
      <c r="I181" s="326"/>
      <c r="J181" s="150"/>
      <c r="K181" s="150"/>
      <c r="L181" s="150"/>
      <c r="M181" s="54"/>
      <c r="N181" s="316"/>
      <c r="O181" s="176"/>
      <c r="P181" s="150"/>
      <c r="Q181" s="155"/>
    </row>
    <row r="182" spans="1:17" ht="26.1" customHeight="1" x14ac:dyDescent="0.25">
      <c r="A182" s="50"/>
      <c r="B182" s="51"/>
      <c r="C182" s="51"/>
      <c r="D182" s="51"/>
      <c r="E182" s="49"/>
      <c r="F182" s="49"/>
      <c r="G182" s="49"/>
      <c r="H182" s="54"/>
      <c r="I182" s="326"/>
      <c r="J182" s="150"/>
      <c r="K182" s="150"/>
      <c r="L182" s="150"/>
      <c r="M182" s="54"/>
      <c r="N182" s="316"/>
      <c r="O182" s="176"/>
      <c r="P182" s="150"/>
      <c r="Q182" s="155"/>
    </row>
    <row r="183" spans="1:17" ht="26.1" customHeight="1" x14ac:dyDescent="0.25">
      <c r="A183" s="50"/>
      <c r="B183" s="51"/>
      <c r="C183" s="51"/>
      <c r="D183" s="51"/>
      <c r="E183" s="49"/>
      <c r="F183" s="49"/>
      <c r="G183" s="49"/>
      <c r="H183" s="54"/>
      <c r="I183" s="326"/>
      <c r="J183" s="150"/>
      <c r="K183" s="150"/>
      <c r="L183" s="150"/>
      <c r="M183" s="54"/>
      <c r="N183" s="316"/>
      <c r="O183" s="176"/>
      <c r="P183" s="150"/>
      <c r="Q183" s="155"/>
    </row>
    <row r="184" spans="1:17" ht="26.1" customHeight="1" x14ac:dyDescent="0.25">
      <c r="A184" s="50"/>
      <c r="B184" s="51"/>
      <c r="C184" s="51"/>
      <c r="D184" s="51"/>
      <c r="E184" s="49"/>
      <c r="F184" s="49"/>
      <c r="G184" s="49"/>
      <c r="H184" s="54"/>
      <c r="I184" s="326"/>
      <c r="J184" s="150"/>
      <c r="K184" s="150"/>
      <c r="L184" s="150"/>
      <c r="M184" s="54"/>
      <c r="N184" s="316"/>
      <c r="O184" s="176"/>
      <c r="P184" s="150"/>
      <c r="Q184" s="155"/>
    </row>
    <row r="185" spans="1:17" ht="26.1" customHeight="1" x14ac:dyDescent="0.25">
      <c r="A185" s="50"/>
      <c r="B185" s="51"/>
      <c r="C185" s="51"/>
      <c r="D185" s="51"/>
      <c r="E185" s="49"/>
      <c r="F185" s="49"/>
      <c r="G185" s="49"/>
      <c r="H185" s="54"/>
      <c r="I185" s="326"/>
      <c r="J185" s="150"/>
      <c r="K185" s="150"/>
      <c r="L185" s="150"/>
      <c r="M185" s="54"/>
      <c r="N185" s="316"/>
      <c r="O185" s="176"/>
      <c r="P185" s="150"/>
      <c r="Q185" s="155"/>
    </row>
    <row r="186" spans="1:17" ht="26.1" customHeight="1" x14ac:dyDescent="0.25">
      <c r="A186" s="50"/>
      <c r="B186" s="51"/>
      <c r="C186" s="51"/>
      <c r="D186" s="51"/>
      <c r="E186" s="49"/>
      <c r="F186" s="49"/>
      <c r="G186" s="49"/>
      <c r="H186" s="54"/>
      <c r="I186" s="326"/>
      <c r="J186" s="150"/>
      <c r="K186" s="150"/>
      <c r="L186" s="150"/>
      <c r="M186" s="54"/>
      <c r="N186" s="316"/>
      <c r="O186" s="176"/>
      <c r="P186" s="150"/>
      <c r="Q186" s="155"/>
    </row>
    <row r="187" spans="1:17" ht="26.1" customHeight="1" x14ac:dyDescent="0.25">
      <c r="A187" s="50"/>
      <c r="B187" s="51"/>
      <c r="C187" s="51"/>
      <c r="D187" s="51"/>
      <c r="E187" s="49"/>
      <c r="F187" s="49"/>
      <c r="G187" s="49"/>
      <c r="H187" s="54"/>
      <c r="I187" s="326"/>
      <c r="J187" s="150"/>
      <c r="K187" s="150"/>
      <c r="L187" s="150"/>
      <c r="M187" s="54"/>
      <c r="N187" s="316"/>
      <c r="O187" s="176"/>
      <c r="P187" s="150"/>
      <c r="Q187" s="155"/>
    </row>
    <row r="188" spans="1:17" ht="26.1" customHeight="1" x14ac:dyDescent="0.25">
      <c r="A188" s="50"/>
      <c r="B188" s="51"/>
      <c r="C188" s="51"/>
      <c r="D188" s="51"/>
      <c r="E188" s="49"/>
      <c r="F188" s="49"/>
      <c r="G188" s="49"/>
      <c r="H188" s="54"/>
      <c r="I188" s="326"/>
      <c r="J188" s="150"/>
      <c r="K188" s="150"/>
      <c r="L188" s="150"/>
      <c r="M188" s="54"/>
      <c r="N188" s="316"/>
      <c r="O188" s="176"/>
      <c r="P188" s="150"/>
      <c r="Q188" s="155"/>
    </row>
    <row r="189" spans="1:17" ht="26.1" customHeight="1" x14ac:dyDescent="0.25">
      <c r="A189" s="50"/>
      <c r="B189" s="51"/>
      <c r="C189" s="51"/>
      <c r="D189" s="51"/>
      <c r="E189" s="49"/>
      <c r="F189" s="49"/>
      <c r="G189" s="49"/>
      <c r="H189" s="54"/>
      <c r="I189" s="326"/>
      <c r="J189" s="150"/>
      <c r="K189" s="150"/>
      <c r="L189" s="150"/>
      <c r="M189" s="54"/>
      <c r="N189" s="316"/>
      <c r="O189" s="176"/>
      <c r="P189" s="150"/>
      <c r="Q189" s="155"/>
    </row>
    <row r="190" spans="1:17" ht="26.1" customHeight="1" x14ac:dyDescent="0.25">
      <c r="A190" s="50"/>
      <c r="B190" s="51"/>
      <c r="C190" s="51"/>
      <c r="D190" s="51"/>
      <c r="E190" s="49"/>
      <c r="F190" s="49"/>
      <c r="G190" s="49"/>
      <c r="H190" s="54"/>
      <c r="I190" s="326"/>
      <c r="J190" s="150"/>
      <c r="K190" s="150"/>
      <c r="L190" s="150"/>
      <c r="M190" s="54"/>
      <c r="N190" s="316"/>
      <c r="O190" s="176"/>
      <c r="P190" s="150"/>
      <c r="Q190" s="155"/>
    </row>
    <row r="191" spans="1:17" ht="26.1" customHeight="1" x14ac:dyDescent="0.25">
      <c r="A191" s="50"/>
      <c r="B191" s="51"/>
      <c r="C191" s="51"/>
      <c r="D191" s="51"/>
      <c r="E191" s="49"/>
      <c r="F191" s="49"/>
      <c r="G191" s="49"/>
      <c r="H191" s="54"/>
      <c r="I191" s="326"/>
      <c r="J191" s="150"/>
      <c r="K191" s="150"/>
      <c r="L191" s="150"/>
      <c r="M191" s="54"/>
      <c r="N191" s="316"/>
      <c r="O191" s="176"/>
      <c r="P191" s="150"/>
      <c r="Q191" s="155"/>
    </row>
    <row r="192" spans="1:17" ht="26.1" customHeight="1" x14ac:dyDescent="0.25">
      <c r="A192" s="50"/>
      <c r="B192" s="51"/>
      <c r="C192" s="51"/>
      <c r="D192" s="51"/>
      <c r="E192" s="49"/>
      <c r="F192" s="49"/>
      <c r="G192" s="49"/>
      <c r="H192" s="54"/>
      <c r="I192" s="326"/>
      <c r="J192" s="150"/>
      <c r="K192" s="150"/>
      <c r="L192" s="150"/>
      <c r="M192" s="54"/>
      <c r="N192" s="316"/>
      <c r="O192" s="176"/>
      <c r="P192" s="150"/>
      <c r="Q192" s="155"/>
    </row>
    <row r="193" spans="1:17" ht="26.1" customHeight="1" x14ac:dyDescent="0.25">
      <c r="A193" s="50"/>
      <c r="B193" s="51"/>
      <c r="C193" s="51"/>
      <c r="D193" s="51"/>
      <c r="E193" s="49"/>
      <c r="F193" s="49"/>
      <c r="G193" s="49"/>
      <c r="H193" s="54"/>
      <c r="I193" s="326"/>
      <c r="J193" s="150"/>
      <c r="K193" s="150"/>
      <c r="L193" s="150"/>
      <c r="M193" s="54"/>
      <c r="N193" s="316"/>
      <c r="O193" s="176"/>
      <c r="P193" s="150"/>
      <c r="Q193" s="155"/>
    </row>
    <row r="194" spans="1:17" ht="26.1" customHeight="1" x14ac:dyDescent="0.25">
      <c r="A194" s="50"/>
      <c r="B194" s="51"/>
      <c r="C194" s="51"/>
      <c r="D194" s="51"/>
      <c r="E194" s="49"/>
      <c r="F194" s="49"/>
      <c r="G194" s="49"/>
      <c r="H194" s="54"/>
      <c r="I194" s="326"/>
      <c r="J194" s="150"/>
      <c r="K194" s="150"/>
      <c r="L194" s="150"/>
      <c r="M194" s="54"/>
      <c r="N194" s="316"/>
      <c r="O194" s="176"/>
      <c r="P194" s="150"/>
      <c r="Q194" s="155"/>
    </row>
    <row r="195" spans="1:17" ht="26.1" customHeight="1" x14ac:dyDescent="0.25">
      <c r="A195" s="50"/>
      <c r="B195" s="51"/>
      <c r="C195" s="51"/>
      <c r="D195" s="51"/>
      <c r="E195" s="49"/>
      <c r="F195" s="49"/>
      <c r="G195" s="49"/>
      <c r="H195" s="54"/>
      <c r="I195" s="326"/>
      <c r="J195" s="150"/>
      <c r="K195" s="150"/>
      <c r="L195" s="150"/>
      <c r="M195" s="54"/>
      <c r="N195" s="316"/>
      <c r="O195" s="176"/>
      <c r="P195" s="150"/>
      <c r="Q195" s="155"/>
    </row>
    <row r="196" spans="1:17" ht="26.1" customHeight="1" x14ac:dyDescent="0.25">
      <c r="A196" s="50"/>
      <c r="B196" s="51"/>
      <c r="C196" s="51"/>
      <c r="D196" s="51"/>
      <c r="E196" s="49"/>
      <c r="F196" s="49"/>
      <c r="G196" s="49"/>
      <c r="H196" s="54"/>
      <c r="I196" s="326"/>
      <c r="J196" s="150"/>
      <c r="K196" s="150"/>
      <c r="L196" s="150"/>
      <c r="M196" s="54"/>
      <c r="N196" s="316"/>
      <c r="O196" s="176"/>
      <c r="P196" s="150"/>
      <c r="Q196" s="155"/>
    </row>
    <row r="197" spans="1:17" ht="26.1" customHeight="1" x14ac:dyDescent="0.25">
      <c r="A197" s="50"/>
      <c r="B197" s="51"/>
      <c r="C197" s="51"/>
      <c r="D197" s="51"/>
      <c r="E197" s="49"/>
      <c r="F197" s="49"/>
      <c r="G197" s="49"/>
      <c r="H197" s="54"/>
      <c r="I197" s="326"/>
      <c r="J197" s="150"/>
      <c r="K197" s="150"/>
      <c r="L197" s="150"/>
      <c r="M197" s="54"/>
      <c r="N197" s="316"/>
      <c r="O197" s="176"/>
      <c r="P197" s="150"/>
      <c r="Q197" s="155"/>
    </row>
    <row r="198" spans="1:17" ht="26.1" customHeight="1" x14ac:dyDescent="0.25">
      <c r="A198" s="50"/>
      <c r="B198" s="51"/>
      <c r="C198" s="51"/>
      <c r="D198" s="51"/>
      <c r="E198" s="49"/>
      <c r="F198" s="49"/>
      <c r="G198" s="49"/>
      <c r="H198" s="54"/>
      <c r="I198" s="326"/>
      <c r="J198" s="150"/>
      <c r="K198" s="150"/>
      <c r="L198" s="150"/>
      <c r="M198" s="54"/>
      <c r="N198" s="316"/>
      <c r="O198" s="176"/>
      <c r="P198" s="150"/>
      <c r="Q198" s="155"/>
    </row>
    <row r="199" spans="1:17" ht="26.1" customHeight="1" x14ac:dyDescent="0.25">
      <c r="A199" s="50"/>
      <c r="B199" s="51"/>
      <c r="C199" s="51"/>
      <c r="D199" s="51"/>
      <c r="E199" s="49"/>
      <c r="F199" s="49"/>
      <c r="G199" s="49"/>
      <c r="H199" s="54"/>
      <c r="I199" s="326"/>
      <c r="J199" s="150"/>
      <c r="K199" s="150"/>
      <c r="L199" s="150"/>
      <c r="M199" s="54"/>
      <c r="N199" s="316"/>
      <c r="O199" s="176"/>
      <c r="P199" s="150"/>
      <c r="Q199" s="155"/>
    </row>
    <row r="200" spans="1:17" ht="26.1" customHeight="1" x14ac:dyDescent="0.25">
      <c r="A200" s="50"/>
      <c r="B200" s="51"/>
      <c r="C200" s="51"/>
      <c r="D200" s="51"/>
      <c r="E200" s="49"/>
      <c r="F200" s="49"/>
      <c r="G200" s="49"/>
      <c r="H200" s="54"/>
      <c r="I200" s="326"/>
      <c r="J200" s="150"/>
      <c r="K200" s="150"/>
      <c r="L200" s="150"/>
      <c r="M200" s="54"/>
      <c r="N200" s="316"/>
      <c r="O200" s="176"/>
      <c r="P200" s="150"/>
      <c r="Q200" s="155"/>
    </row>
    <row r="201" spans="1:17" ht="26.1" customHeight="1" x14ac:dyDescent="0.25">
      <c r="A201" s="50"/>
      <c r="B201" s="51"/>
      <c r="C201" s="51"/>
      <c r="D201" s="51"/>
      <c r="E201" s="49"/>
      <c r="F201" s="49"/>
      <c r="G201" s="49"/>
      <c r="H201" s="54"/>
      <c r="I201" s="326"/>
      <c r="J201" s="150"/>
      <c r="K201" s="150"/>
      <c r="L201" s="150"/>
      <c r="M201" s="54"/>
      <c r="N201" s="316"/>
      <c r="O201" s="176"/>
      <c r="P201" s="150"/>
      <c r="Q201" s="155"/>
    </row>
    <row r="202" spans="1:17" ht="26.1" customHeight="1" x14ac:dyDescent="0.25">
      <c r="A202" s="50"/>
      <c r="B202" s="51"/>
      <c r="C202" s="51"/>
      <c r="D202" s="51"/>
      <c r="E202" s="49"/>
      <c r="F202" s="49"/>
      <c r="G202" s="49"/>
      <c r="H202" s="54"/>
      <c r="I202" s="326"/>
      <c r="J202" s="150"/>
      <c r="K202" s="150"/>
      <c r="L202" s="150"/>
      <c r="M202" s="54"/>
      <c r="N202" s="316"/>
      <c r="O202" s="176"/>
      <c r="P202" s="150"/>
      <c r="Q202" s="155"/>
    </row>
    <row r="203" spans="1:17" ht="26.1" customHeight="1" x14ac:dyDescent="0.25">
      <c r="A203" s="50"/>
      <c r="B203" s="51"/>
      <c r="C203" s="51"/>
      <c r="D203" s="51"/>
      <c r="E203" s="49"/>
      <c r="F203" s="49"/>
      <c r="G203" s="49"/>
      <c r="H203" s="54"/>
      <c r="I203" s="326"/>
      <c r="J203" s="150"/>
      <c r="K203" s="150"/>
      <c r="L203" s="150"/>
      <c r="M203" s="54"/>
      <c r="N203" s="316"/>
      <c r="O203" s="176"/>
      <c r="P203" s="150"/>
      <c r="Q203" s="155"/>
    </row>
    <row r="204" spans="1:17" ht="26.1" customHeight="1" x14ac:dyDescent="0.25">
      <c r="A204" s="50"/>
      <c r="B204" s="51"/>
      <c r="C204" s="51"/>
      <c r="D204" s="51"/>
      <c r="E204" s="49"/>
      <c r="F204" s="49"/>
      <c r="G204" s="49"/>
      <c r="H204" s="54"/>
      <c r="I204" s="326"/>
      <c r="J204" s="150"/>
      <c r="K204" s="150"/>
      <c r="L204" s="150"/>
      <c r="M204" s="54"/>
      <c r="N204" s="316"/>
      <c r="O204" s="176"/>
      <c r="P204" s="150"/>
      <c r="Q204" s="155"/>
    </row>
    <row r="205" spans="1:17" ht="26.1" customHeight="1" x14ac:dyDescent="0.25">
      <c r="A205" s="50"/>
      <c r="B205" s="51"/>
      <c r="C205" s="51"/>
      <c r="D205" s="51"/>
      <c r="E205" s="49"/>
      <c r="F205" s="49"/>
      <c r="G205" s="49"/>
      <c r="H205" s="54"/>
      <c r="I205" s="326"/>
      <c r="J205" s="150"/>
      <c r="K205" s="150"/>
      <c r="L205" s="150"/>
      <c r="M205" s="54"/>
      <c r="N205" s="316"/>
      <c r="O205" s="176"/>
      <c r="P205" s="150"/>
      <c r="Q205" s="155"/>
    </row>
    <row r="206" spans="1:17" ht="26.1" customHeight="1" x14ac:dyDescent="0.25">
      <c r="A206" s="50"/>
      <c r="B206" s="51"/>
      <c r="C206" s="51"/>
      <c r="D206" s="51"/>
      <c r="E206" s="49"/>
      <c r="F206" s="49"/>
      <c r="G206" s="49"/>
      <c r="H206" s="54"/>
      <c r="I206" s="326"/>
      <c r="J206" s="150"/>
      <c r="K206" s="150"/>
      <c r="L206" s="150"/>
      <c r="M206" s="54"/>
      <c r="N206" s="316"/>
      <c r="O206" s="176"/>
      <c r="P206" s="150"/>
      <c r="Q206" s="155"/>
    </row>
    <row r="207" spans="1:17" ht="26.1" customHeight="1" x14ac:dyDescent="0.25">
      <c r="A207" s="50"/>
      <c r="B207" s="51"/>
      <c r="C207" s="51"/>
      <c r="D207" s="51"/>
      <c r="E207" s="49"/>
      <c r="F207" s="49"/>
      <c r="G207" s="49"/>
      <c r="H207" s="54"/>
      <c r="I207" s="326"/>
      <c r="J207" s="150"/>
      <c r="K207" s="150"/>
      <c r="L207" s="150"/>
      <c r="M207" s="54"/>
      <c r="N207" s="316"/>
      <c r="O207" s="176"/>
      <c r="P207" s="150"/>
      <c r="Q207" s="155"/>
    </row>
    <row r="208" spans="1:17" ht="26.1" customHeight="1" x14ac:dyDescent="0.25">
      <c r="A208" s="50"/>
      <c r="B208" s="51"/>
      <c r="C208" s="51"/>
      <c r="D208" s="51"/>
      <c r="E208" s="49"/>
      <c r="F208" s="49"/>
      <c r="G208" s="49"/>
      <c r="H208" s="54"/>
      <c r="I208" s="326"/>
      <c r="J208" s="150"/>
      <c r="K208" s="150"/>
      <c r="L208" s="150"/>
      <c r="M208" s="54"/>
      <c r="N208" s="316"/>
      <c r="O208" s="176"/>
      <c r="P208" s="150"/>
      <c r="Q208" s="155"/>
    </row>
    <row r="209" spans="1:17" ht="26.1" customHeight="1" x14ac:dyDescent="0.25">
      <c r="A209" s="50"/>
      <c r="B209" s="51"/>
      <c r="C209" s="51"/>
      <c r="D209" s="51"/>
      <c r="E209" s="49"/>
      <c r="F209" s="49"/>
      <c r="G209" s="49"/>
      <c r="H209" s="54"/>
      <c r="I209" s="326"/>
      <c r="J209" s="150"/>
      <c r="K209" s="150"/>
      <c r="L209" s="150"/>
      <c r="M209" s="54"/>
      <c r="N209" s="316"/>
      <c r="O209" s="176"/>
      <c r="P209" s="150"/>
      <c r="Q209" s="155"/>
    </row>
    <row r="210" spans="1:17" ht="26.1" customHeight="1" x14ac:dyDescent="0.25">
      <c r="A210" s="50"/>
      <c r="B210" s="51"/>
      <c r="C210" s="51"/>
      <c r="D210" s="51"/>
      <c r="E210" s="49"/>
      <c r="F210" s="49"/>
      <c r="G210" s="49"/>
      <c r="H210" s="54"/>
      <c r="I210" s="326"/>
      <c r="J210" s="150"/>
      <c r="K210" s="150"/>
      <c r="L210" s="150"/>
      <c r="M210" s="54"/>
      <c r="N210" s="316"/>
      <c r="O210" s="176"/>
      <c r="P210" s="150"/>
      <c r="Q210" s="155"/>
    </row>
    <row r="211" spans="1:17" ht="26.1" customHeight="1" x14ac:dyDescent="0.25">
      <c r="A211" s="50"/>
      <c r="B211" s="51"/>
      <c r="C211" s="51"/>
      <c r="D211" s="51"/>
      <c r="E211" s="49"/>
      <c r="F211" s="49"/>
      <c r="G211" s="49"/>
      <c r="H211" s="54"/>
      <c r="I211" s="326"/>
      <c r="J211" s="150"/>
      <c r="K211" s="150"/>
      <c r="L211" s="150"/>
      <c r="M211" s="54"/>
      <c r="N211" s="316"/>
      <c r="O211" s="176"/>
      <c r="P211" s="150"/>
      <c r="Q211" s="155"/>
    </row>
    <row r="212" spans="1:17" ht="26.1" customHeight="1" x14ac:dyDescent="0.25">
      <c r="A212" s="50"/>
      <c r="B212" s="51"/>
      <c r="C212" s="51"/>
      <c r="D212" s="51"/>
      <c r="E212" s="49"/>
      <c r="F212" s="49"/>
      <c r="G212" s="49"/>
      <c r="H212" s="54"/>
      <c r="I212" s="326"/>
      <c r="J212" s="150"/>
      <c r="K212" s="150"/>
      <c r="L212" s="150"/>
      <c r="M212" s="54"/>
      <c r="N212" s="316"/>
      <c r="O212" s="176"/>
      <c r="P212" s="150"/>
      <c r="Q212" s="155"/>
    </row>
    <row r="213" spans="1:17" ht="26.1" customHeight="1" x14ac:dyDescent="0.25">
      <c r="A213" s="50"/>
      <c r="B213" s="51"/>
      <c r="C213" s="51"/>
      <c r="D213" s="51"/>
      <c r="E213" s="49"/>
      <c r="F213" s="49"/>
      <c r="G213" s="49"/>
      <c r="H213" s="54"/>
      <c r="I213" s="326"/>
      <c r="J213" s="150"/>
      <c r="K213" s="150"/>
      <c r="L213" s="150"/>
      <c r="M213" s="54"/>
      <c r="N213" s="316"/>
      <c r="O213" s="176"/>
      <c r="P213" s="150"/>
      <c r="Q213" s="155"/>
    </row>
    <row r="214" spans="1:17" ht="26.1" customHeight="1" x14ac:dyDescent="0.25">
      <c r="A214" s="50"/>
      <c r="B214" s="51"/>
      <c r="C214" s="51"/>
      <c r="D214" s="51"/>
      <c r="E214" s="49"/>
      <c r="F214" s="49"/>
      <c r="G214" s="49"/>
      <c r="H214" s="54"/>
      <c r="I214" s="326"/>
      <c r="J214" s="150"/>
      <c r="K214" s="150"/>
      <c r="L214" s="150"/>
      <c r="M214" s="54"/>
      <c r="N214" s="316"/>
      <c r="O214" s="176"/>
      <c r="P214" s="150"/>
      <c r="Q214" s="155"/>
    </row>
    <row r="215" spans="1:17" ht="26.1" customHeight="1" x14ac:dyDescent="0.25">
      <c r="A215" s="50"/>
      <c r="B215" s="51"/>
      <c r="C215" s="51"/>
      <c r="D215" s="51"/>
      <c r="E215" s="49"/>
      <c r="F215" s="49"/>
      <c r="G215" s="49"/>
      <c r="H215" s="54"/>
      <c r="I215" s="326"/>
      <c r="J215" s="150"/>
      <c r="K215" s="150"/>
      <c r="L215" s="150"/>
      <c r="M215" s="54"/>
      <c r="N215" s="316"/>
      <c r="O215" s="176"/>
      <c r="P215" s="150"/>
      <c r="Q215" s="155"/>
    </row>
    <row r="216" spans="1:17" ht="26.1" customHeight="1" x14ac:dyDescent="0.25">
      <c r="A216" s="50"/>
      <c r="B216" s="51"/>
      <c r="C216" s="51"/>
      <c r="D216" s="51"/>
      <c r="E216" s="49"/>
      <c r="F216" s="49"/>
      <c r="G216" s="49"/>
      <c r="H216" s="54"/>
      <c r="I216" s="326"/>
      <c r="J216" s="150"/>
      <c r="K216" s="150"/>
      <c r="L216" s="150"/>
      <c r="M216" s="54"/>
      <c r="N216" s="316"/>
      <c r="O216" s="176"/>
      <c r="P216" s="150"/>
      <c r="Q216" s="155"/>
    </row>
    <row r="217" spans="1:17" ht="26.1" customHeight="1" x14ac:dyDescent="0.25">
      <c r="A217" s="50"/>
      <c r="B217" s="51"/>
      <c r="C217" s="51"/>
      <c r="D217" s="51"/>
      <c r="E217" s="49"/>
      <c r="F217" s="49"/>
      <c r="G217" s="49"/>
      <c r="H217" s="54"/>
      <c r="I217" s="326"/>
      <c r="J217" s="150"/>
      <c r="K217" s="150"/>
      <c r="L217" s="150"/>
      <c r="M217" s="54"/>
      <c r="N217" s="316"/>
      <c r="O217" s="176"/>
      <c r="P217" s="150"/>
      <c r="Q217" s="155"/>
    </row>
    <row r="218" spans="1:17" ht="26.1" customHeight="1" x14ac:dyDescent="0.25">
      <c r="A218" s="50"/>
      <c r="B218" s="51"/>
      <c r="C218" s="51"/>
      <c r="D218" s="51"/>
      <c r="E218" s="49"/>
      <c r="F218" s="49"/>
      <c r="G218" s="49"/>
      <c r="H218" s="54"/>
      <c r="I218" s="326"/>
      <c r="J218" s="150"/>
      <c r="K218" s="150"/>
      <c r="L218" s="150"/>
      <c r="M218" s="54"/>
      <c r="N218" s="316"/>
      <c r="O218" s="176"/>
      <c r="P218" s="150"/>
      <c r="Q218" s="155"/>
    </row>
    <row r="219" spans="1:17" ht="26.1" customHeight="1" x14ac:dyDescent="0.25">
      <c r="A219" s="50"/>
      <c r="B219" s="51"/>
      <c r="C219" s="51"/>
      <c r="D219" s="51"/>
      <c r="E219" s="49"/>
      <c r="F219" s="49"/>
      <c r="G219" s="49"/>
      <c r="H219" s="54"/>
      <c r="I219" s="326"/>
      <c r="J219" s="150"/>
      <c r="K219" s="150"/>
      <c r="L219" s="150"/>
      <c r="M219" s="54"/>
      <c r="N219" s="316"/>
      <c r="O219" s="176"/>
      <c r="P219" s="150"/>
      <c r="Q219" s="155"/>
    </row>
    <row r="220" spans="1:17" ht="26.1" customHeight="1" x14ac:dyDescent="0.25">
      <c r="A220" s="50"/>
      <c r="B220" s="51"/>
      <c r="C220" s="51"/>
      <c r="D220" s="51"/>
      <c r="E220" s="49"/>
      <c r="F220" s="49"/>
      <c r="G220" s="49"/>
      <c r="H220" s="54"/>
      <c r="I220" s="326"/>
      <c r="J220" s="150"/>
      <c r="K220" s="150"/>
      <c r="L220" s="150"/>
      <c r="M220" s="54"/>
      <c r="N220" s="316"/>
      <c r="O220" s="176"/>
      <c r="P220" s="150"/>
      <c r="Q220" s="155"/>
    </row>
    <row r="221" spans="1:17" ht="26.1" customHeight="1" x14ac:dyDescent="0.25">
      <c r="A221" s="50"/>
      <c r="B221" s="51"/>
      <c r="C221" s="51"/>
      <c r="D221" s="51"/>
      <c r="E221" s="49"/>
      <c r="F221" s="49"/>
      <c r="G221" s="49"/>
      <c r="H221" s="54"/>
      <c r="I221" s="326"/>
      <c r="J221" s="150"/>
      <c r="K221" s="150"/>
      <c r="L221" s="150"/>
      <c r="M221" s="54"/>
      <c r="N221" s="316"/>
      <c r="O221" s="176"/>
      <c r="P221" s="150"/>
      <c r="Q221" s="155"/>
    </row>
    <row r="222" spans="1:17" ht="26.1" customHeight="1" x14ac:dyDescent="0.25">
      <c r="A222" s="50"/>
      <c r="B222" s="51"/>
      <c r="C222" s="51"/>
      <c r="D222" s="51"/>
      <c r="E222" s="49"/>
      <c r="F222" s="49"/>
      <c r="G222" s="49"/>
      <c r="H222" s="54"/>
      <c r="I222" s="326"/>
      <c r="J222" s="150"/>
      <c r="K222" s="150"/>
      <c r="L222" s="150"/>
      <c r="M222" s="54"/>
      <c r="N222" s="316"/>
      <c r="O222" s="176"/>
      <c r="P222" s="150"/>
      <c r="Q222" s="155"/>
    </row>
    <row r="223" spans="1:17" ht="26.1" customHeight="1" x14ac:dyDescent="0.25">
      <c r="A223" s="50"/>
      <c r="B223" s="51"/>
      <c r="C223" s="51"/>
      <c r="D223" s="51"/>
      <c r="E223" s="49"/>
      <c r="F223" s="49"/>
      <c r="G223" s="49"/>
      <c r="H223" s="54"/>
      <c r="I223" s="326"/>
      <c r="J223" s="150"/>
      <c r="K223" s="150"/>
      <c r="L223" s="150"/>
      <c r="M223" s="54"/>
      <c r="N223" s="316"/>
      <c r="O223" s="176"/>
      <c r="P223" s="150"/>
      <c r="Q223" s="155"/>
    </row>
    <row r="224" spans="1:17" ht="26.1" customHeight="1" x14ac:dyDescent="0.25">
      <c r="A224" s="50"/>
      <c r="B224" s="51"/>
      <c r="C224" s="51"/>
      <c r="D224" s="51"/>
      <c r="E224" s="49"/>
      <c r="F224" s="49"/>
      <c r="G224" s="49"/>
      <c r="H224" s="54"/>
      <c r="I224" s="326"/>
      <c r="J224" s="150"/>
      <c r="K224" s="150"/>
      <c r="L224" s="150"/>
      <c r="M224" s="54"/>
      <c r="N224" s="316"/>
      <c r="O224" s="176"/>
      <c r="P224" s="150"/>
      <c r="Q224" s="155"/>
    </row>
    <row r="225" spans="1:17" ht="26.1" customHeight="1" x14ac:dyDescent="0.25">
      <c r="A225" s="50"/>
      <c r="B225" s="51"/>
      <c r="C225" s="51"/>
      <c r="D225" s="51"/>
      <c r="E225" s="49"/>
      <c r="F225" s="49"/>
      <c r="G225" s="49"/>
      <c r="H225" s="54"/>
      <c r="I225" s="326"/>
      <c r="J225" s="150"/>
      <c r="K225" s="150"/>
      <c r="L225" s="150"/>
      <c r="M225" s="54"/>
      <c r="N225" s="316"/>
      <c r="O225" s="176"/>
      <c r="P225" s="150"/>
      <c r="Q225" s="155"/>
    </row>
    <row r="226" spans="1:17" ht="26.1" customHeight="1" x14ac:dyDescent="0.25">
      <c r="A226" s="50"/>
      <c r="B226" s="51"/>
      <c r="C226" s="51"/>
      <c r="D226" s="51"/>
      <c r="E226" s="49"/>
      <c r="F226" s="49"/>
      <c r="G226" s="49"/>
      <c r="H226" s="54"/>
      <c r="I226" s="326"/>
      <c r="J226" s="150"/>
      <c r="K226" s="150"/>
      <c r="L226" s="150"/>
      <c r="M226" s="54"/>
      <c r="N226" s="316"/>
      <c r="O226" s="176"/>
      <c r="P226" s="150"/>
      <c r="Q226" s="155"/>
    </row>
    <row r="227" spans="1:17" ht="26.1" customHeight="1" x14ac:dyDescent="0.25">
      <c r="A227" s="50"/>
      <c r="B227" s="51"/>
      <c r="C227" s="51"/>
      <c r="D227" s="51"/>
      <c r="E227" s="49"/>
      <c r="F227" s="49"/>
      <c r="G227" s="49"/>
      <c r="H227" s="54"/>
      <c r="I227" s="326"/>
      <c r="J227" s="150"/>
      <c r="K227" s="150"/>
      <c r="L227" s="150"/>
      <c r="M227" s="54"/>
      <c r="N227" s="316"/>
      <c r="O227" s="176"/>
      <c r="P227" s="150"/>
      <c r="Q227" s="155"/>
    </row>
    <row r="228" spans="1:17" ht="26.1" customHeight="1" x14ac:dyDescent="0.25">
      <c r="A228" s="50"/>
      <c r="B228" s="51"/>
      <c r="C228" s="51"/>
      <c r="D228" s="51"/>
      <c r="E228" s="49"/>
      <c r="F228" s="49"/>
      <c r="G228" s="49"/>
      <c r="H228" s="54"/>
      <c r="I228" s="326"/>
      <c r="J228" s="150"/>
      <c r="K228" s="150"/>
      <c r="L228" s="150"/>
      <c r="M228" s="54"/>
      <c r="N228" s="316"/>
      <c r="O228" s="176"/>
      <c r="P228" s="150"/>
      <c r="Q228" s="155"/>
    </row>
    <row r="229" spans="1:17" ht="26.1" customHeight="1" x14ac:dyDescent="0.25">
      <c r="A229" s="50"/>
      <c r="B229" s="51"/>
      <c r="C229" s="51"/>
      <c r="D229" s="51"/>
      <c r="E229" s="49"/>
      <c r="F229" s="49"/>
      <c r="G229" s="49"/>
      <c r="H229" s="54"/>
      <c r="I229" s="326"/>
      <c r="J229" s="150"/>
      <c r="K229" s="150"/>
      <c r="L229" s="150"/>
      <c r="M229" s="54"/>
      <c r="N229" s="316"/>
      <c r="O229" s="176"/>
      <c r="P229" s="150"/>
      <c r="Q229" s="155"/>
    </row>
    <row r="230" spans="1:17" ht="26.1" customHeight="1" x14ac:dyDescent="0.25">
      <c r="A230" s="50"/>
      <c r="B230" s="51"/>
      <c r="C230" s="51"/>
      <c r="D230" s="51"/>
      <c r="E230" s="49"/>
      <c r="F230" s="49"/>
      <c r="G230" s="49"/>
      <c r="H230" s="54"/>
      <c r="I230" s="326"/>
      <c r="J230" s="150"/>
      <c r="K230" s="150"/>
      <c r="L230" s="150"/>
      <c r="M230" s="54"/>
      <c r="N230" s="316"/>
      <c r="O230" s="176"/>
      <c r="P230" s="150"/>
      <c r="Q230" s="155"/>
    </row>
    <row r="231" spans="1:17" ht="9.75" customHeight="1" x14ac:dyDescent="0.25">
      <c r="A231" s="574"/>
      <c r="B231" s="575"/>
      <c r="C231" s="575"/>
      <c r="D231" s="575"/>
      <c r="E231" s="575"/>
      <c r="F231" s="575"/>
      <c r="G231" s="575"/>
      <c r="H231" s="575"/>
      <c r="I231" s="575"/>
      <c r="J231" s="575"/>
      <c r="K231" s="575"/>
      <c r="L231" s="575"/>
      <c r="M231" s="575"/>
      <c r="N231" s="576"/>
      <c r="Q231" s="187"/>
    </row>
    <row r="232" spans="1:17" ht="26.1" customHeight="1" x14ac:dyDescent="0.25">
      <c r="A232" s="144" t="s">
        <v>89</v>
      </c>
      <c r="B232" s="144">
        <f>COUNTA(B13:B230)</f>
        <v>0</v>
      </c>
      <c r="C232" s="144"/>
      <c r="D232" s="144"/>
      <c r="E232" s="144"/>
      <c r="F232" s="55"/>
      <c r="G232" s="55"/>
      <c r="H232" s="56">
        <f>SUM(H27:H231)</f>
        <v>0</v>
      </c>
      <c r="I232" s="320" t="e">
        <f>MEDIAN(I13:I230)</f>
        <v>#NUM!</v>
      </c>
      <c r="J232" s="156"/>
      <c r="K232" s="156"/>
      <c r="L232" s="156"/>
      <c r="M232" s="56">
        <f>SUM(M27:M231)</f>
        <v>0</v>
      </c>
      <c r="N232" s="320" t="e">
        <f>MEDIAN(N13:N230)</f>
        <v>#NUM!</v>
      </c>
      <c r="O232" s="156"/>
      <c r="P232" s="156"/>
      <c r="Q232" s="189"/>
    </row>
    <row r="233" spans="1:17" ht="26.1" customHeight="1" thickBot="1" x14ac:dyDescent="0.3">
      <c r="A233" s="572"/>
      <c r="B233" s="573"/>
      <c r="C233" s="573"/>
      <c r="D233" s="573"/>
      <c r="E233" s="207"/>
      <c r="F233" s="57"/>
      <c r="G233" s="57"/>
      <c r="H233" s="58"/>
      <c r="I233" s="58"/>
      <c r="J233" s="58"/>
      <c r="K233" s="58"/>
      <c r="L233" s="58"/>
      <c r="M233" s="58"/>
      <c r="N233" s="59"/>
      <c r="O233" s="58"/>
      <c r="P233" s="58"/>
      <c r="Q233" s="59"/>
    </row>
    <row r="234" spans="1:17" ht="26.1" customHeight="1" x14ac:dyDescent="0.25">
      <c r="A234" s="60"/>
      <c r="B234" s="60"/>
      <c r="C234" s="60"/>
      <c r="D234" s="60"/>
      <c r="E234" s="60"/>
      <c r="F234" s="60"/>
      <c r="G234" s="60"/>
      <c r="H234" s="60"/>
      <c r="I234" s="60"/>
      <c r="J234" s="60"/>
      <c r="K234" s="60"/>
      <c r="L234" s="60"/>
      <c r="M234" s="60"/>
      <c r="N234" s="60"/>
      <c r="O234" s="60"/>
      <c r="P234" s="60"/>
      <c r="Q234" s="60"/>
    </row>
    <row r="235" spans="1:17" ht="99.95" customHeight="1" x14ac:dyDescent="0.25">
      <c r="A235" s="586"/>
      <c r="B235" s="586"/>
      <c r="C235" s="586"/>
      <c r="D235" s="586"/>
      <c r="E235" s="586"/>
      <c r="F235" s="586"/>
      <c r="G235" s="586"/>
      <c r="H235" s="586"/>
      <c r="I235" s="586"/>
      <c r="J235" s="586"/>
      <c r="K235" s="586"/>
      <c r="L235" s="586"/>
      <c r="M235" s="586"/>
      <c r="N235" s="586"/>
      <c r="O235" s="586"/>
      <c r="P235" s="586"/>
      <c r="Q235" s="586"/>
    </row>
  </sheetData>
  <sheetProtection password="C9F2" sheet="1" objects="1" scenarios="1"/>
  <mergeCells count="16">
    <mergeCell ref="A235:Q235"/>
    <mergeCell ref="F5:Q5"/>
    <mergeCell ref="A9:Q9"/>
    <mergeCell ref="A3:N3"/>
    <mergeCell ref="A5:D5"/>
    <mergeCell ref="A6:D6"/>
    <mergeCell ref="A7:N7"/>
    <mergeCell ref="F4:N4"/>
    <mergeCell ref="A4:D4"/>
    <mergeCell ref="A1:Q2"/>
    <mergeCell ref="A233:D233"/>
    <mergeCell ref="A231:N231"/>
    <mergeCell ref="H10:L10"/>
    <mergeCell ref="M10:Q10"/>
    <mergeCell ref="A8:Q8"/>
    <mergeCell ref="A12:N12"/>
  </mergeCells>
  <dataValidations count="4">
    <dataValidation type="list" allowBlank="1" showInputMessage="1" showErrorMessage="1" sqref="H13 F13:G230 H27:H230 M27:N230">
      <formula1>Billing</formula1>
    </dataValidation>
    <dataValidation type="list" allowBlank="1" showInputMessage="1" showErrorMessage="1" sqref="L13 Q13">
      <formula1>PriorESOL</formula1>
    </dataValidation>
    <dataValidation type="list" allowBlank="1" showInputMessage="1" showErrorMessage="1" sqref="J13 O13">
      <formula1>Yes</formula1>
    </dataValidation>
    <dataValidation type="list" allowBlank="1" showInputMessage="1" showErrorMessage="1" sqref="K13 P13">
      <formula1>StatusDLT</formula1>
    </dataValidation>
  </dataValidations>
  <pageMargins left="0.7" right="0.7" top="0.75" bottom="0.75" header="0.3" footer="0.3"/>
  <pageSetup orientation="portrait" horizontalDpi="4294967292" verticalDpi="4294967292" r:id="rId1"/>
  <customProperties>
    <customPr name="%locator_row%" r:id="rId2"/>
  </customProperties>
  <ignoredErrors>
    <ignoredError sqref="I232 N232" evalError="1"/>
  </ignoredError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workbookViewId="0">
      <selection activeCell="H10" sqref="H10"/>
    </sheetView>
  </sheetViews>
  <sheetFormatPr defaultColWidth="8.85546875" defaultRowHeight="12.75" x14ac:dyDescent="0.2"/>
  <cols>
    <col min="4" max="4" width="43.42578125" bestFit="1" customWidth="1"/>
    <col min="5" max="5" width="9.7109375" bestFit="1" customWidth="1"/>
    <col min="8" max="8" width="40.28515625" customWidth="1"/>
    <col min="11" max="11" width="8.85546875" customWidth="1"/>
    <col min="12" max="12" width="49.7109375" bestFit="1" customWidth="1"/>
    <col min="13" max="13" width="12.28515625" customWidth="1"/>
    <col min="14" max="14" width="17.7109375" customWidth="1"/>
  </cols>
  <sheetData>
    <row r="1" spans="1:14" x14ac:dyDescent="0.2">
      <c r="A1" t="s">
        <v>116</v>
      </c>
    </row>
    <row r="2" spans="1:14" ht="15" x14ac:dyDescent="0.2">
      <c r="A2" t="s">
        <v>117</v>
      </c>
      <c r="D2" s="64" t="s">
        <v>118</v>
      </c>
      <c r="H2" s="165"/>
    </row>
    <row r="3" spans="1:14" ht="15" x14ac:dyDescent="0.2">
      <c r="A3" t="s">
        <v>119</v>
      </c>
      <c r="D3" s="64" t="s">
        <v>120</v>
      </c>
      <c r="H3" s="363"/>
    </row>
    <row r="4" spans="1:14" ht="15" x14ac:dyDescent="0.2">
      <c r="A4" t="s">
        <v>121</v>
      </c>
      <c r="D4" s="64" t="s">
        <v>122</v>
      </c>
      <c r="H4" s="364"/>
      <c r="I4" s="365"/>
      <c r="J4" s="365"/>
      <c r="K4" s="365"/>
      <c r="L4" s="365"/>
      <c r="M4" s="365"/>
      <c r="N4" s="365"/>
    </row>
    <row r="5" spans="1:14" ht="15.75" thickBot="1" x14ac:dyDescent="0.25">
      <c r="A5" t="s">
        <v>123</v>
      </c>
      <c r="D5" s="64" t="s">
        <v>124</v>
      </c>
    </row>
    <row r="6" spans="1:14" ht="15" x14ac:dyDescent="0.2">
      <c r="D6" s="64" t="s">
        <v>125</v>
      </c>
      <c r="H6" s="295" t="s">
        <v>218</v>
      </c>
    </row>
    <row r="7" spans="1:14" ht="15" x14ac:dyDescent="0.2">
      <c r="D7" s="64" t="s">
        <v>126</v>
      </c>
      <c r="H7" s="296">
        <f>COUNTIFS(TOTAL!Q12:Q100, "Job Search Training", TOTAL!AE12:AE100, "&gt;0")</f>
        <v>0</v>
      </c>
      <c r="L7" s="284" t="s">
        <v>206</v>
      </c>
    </row>
    <row r="8" spans="1:14" ht="15" x14ac:dyDescent="0.2">
      <c r="D8" s="64" t="s">
        <v>203</v>
      </c>
      <c r="H8" s="296">
        <f>COUNTIFS(TOTAL!Q12:Q100, "Job Search", TOTAL!AE12:AE100, "&gt;0")</f>
        <v>0</v>
      </c>
      <c r="L8" s="282">
        <f>SUM(COUNTIFS(TOTAL!Q12:Q100,"Basic Education", TOTAL!AC12:AC100,"Yes", TOTAL!Y12:Y100,"Yes"))</f>
        <v>0</v>
      </c>
    </row>
    <row r="9" spans="1:14" x14ac:dyDescent="0.2">
      <c r="A9" t="s">
        <v>127</v>
      </c>
      <c r="H9" s="296">
        <f>COUNTIFS(TOTAL!Q12:Q100, "Job Retention", TOTAL!AE12:AE100, "&gt;0")</f>
        <v>0</v>
      </c>
      <c r="L9" s="282">
        <f>SUM(COUNTIFS(TOTAL!Q12:Q100,"Vocational Education &amp; Training",TOTAL!AC12:AC100,"Yes", TOTAL!Y12:Y100, "Yes"))</f>
        <v>0</v>
      </c>
    </row>
    <row r="10" spans="1:14" ht="13.5" thickBot="1" x14ac:dyDescent="0.25">
      <c r="A10" t="s">
        <v>128</v>
      </c>
      <c r="H10" s="366">
        <f>SUM(H7:H9)</f>
        <v>0</v>
      </c>
      <c r="L10" s="282">
        <f>SUM(COUNTIFS(TOTAL!Q12:Q100,D4, TOTAL!AC12:AC100,"Yes", TOTAL!Y12:Y100, "Yes"))</f>
        <v>0</v>
      </c>
    </row>
    <row r="11" spans="1:14" ht="15" x14ac:dyDescent="0.2">
      <c r="D11" s="281" t="s">
        <v>205</v>
      </c>
      <c r="E11" t="e">
        <f>SUM(TOTAL!AJ12:AJ100)/I19</f>
        <v>#DIV/0!</v>
      </c>
      <c r="L11" s="283">
        <f>SUM(L8:L10)</f>
        <v>0</v>
      </c>
    </row>
    <row r="12" spans="1:14" x14ac:dyDescent="0.2">
      <c r="A12" s="1" t="s">
        <v>19</v>
      </c>
    </row>
    <row r="13" spans="1:14" x14ac:dyDescent="0.2">
      <c r="A13" s="1" t="s">
        <v>20</v>
      </c>
    </row>
    <row r="14" spans="1:14" ht="13.5" thickBot="1" x14ac:dyDescent="0.25">
      <c r="A14" s="1" t="s">
        <v>21</v>
      </c>
    </row>
    <row r="15" spans="1:14" ht="18" x14ac:dyDescent="0.25">
      <c r="A15" s="1" t="s">
        <v>22</v>
      </c>
      <c r="D15" s="607" t="s">
        <v>129</v>
      </c>
      <c r="E15" s="608"/>
      <c r="F15" s="214"/>
      <c r="G15" s="4"/>
      <c r="H15" s="605" t="s">
        <v>130</v>
      </c>
      <c r="I15" s="606"/>
    </row>
    <row r="16" spans="1:14" ht="18.75" thickBot="1" x14ac:dyDescent="0.3">
      <c r="A16" s="1" t="s">
        <v>131</v>
      </c>
      <c r="D16" s="215" t="s">
        <v>19</v>
      </c>
      <c r="E16" s="216">
        <f>COUNTIF(TOTAL!F12:F100,"16-17")</f>
        <v>0</v>
      </c>
      <c r="F16" s="192"/>
      <c r="G16" s="4"/>
      <c r="H16" s="63" t="s">
        <v>29</v>
      </c>
      <c r="I16" s="217">
        <f>COUNTIF(TOTAL!Q12:Q100,D2)</f>
        <v>0</v>
      </c>
    </row>
    <row r="17" spans="1:13" ht="18.75" thickBot="1" x14ac:dyDescent="0.3">
      <c r="D17" s="215" t="s">
        <v>20</v>
      </c>
      <c r="E17" s="216">
        <f>COUNTIF(TOTAL!F12:F100,"18-35")</f>
        <v>0</v>
      </c>
      <c r="F17" s="192"/>
      <c r="G17" s="4"/>
      <c r="H17" s="63" t="s">
        <v>187</v>
      </c>
      <c r="I17" s="217">
        <f>COUNTIF(TOTAL!Q12:Q101,D3)</f>
        <v>0</v>
      </c>
      <c r="L17" s="64" t="s">
        <v>118</v>
      </c>
    </row>
    <row r="18" spans="1:13" ht="18.75" thickBot="1" x14ac:dyDescent="0.3">
      <c r="D18" s="215" t="s">
        <v>21</v>
      </c>
      <c r="E18" s="216">
        <f>COUNTIF(TOTAL!F12:F100,"36-49")</f>
        <v>0</v>
      </c>
      <c r="F18" s="192"/>
      <c r="G18" s="4"/>
      <c r="H18" s="63" t="s">
        <v>32</v>
      </c>
      <c r="I18" s="217">
        <f>COUNTIF(TOTAL!Q12:Q102,D4)</f>
        <v>0</v>
      </c>
      <c r="L18" s="64" t="s">
        <v>120</v>
      </c>
    </row>
    <row r="19" spans="1:13" ht="18.75" thickBot="1" x14ac:dyDescent="0.3">
      <c r="A19" s="1" t="s">
        <v>132</v>
      </c>
      <c r="D19" s="215" t="s">
        <v>22</v>
      </c>
      <c r="E19" s="216">
        <f>COUNTIF(TOTAL!F12:F100,"50-59")</f>
        <v>0</v>
      </c>
      <c r="F19" s="192"/>
      <c r="G19" s="4"/>
      <c r="H19" s="63" t="s">
        <v>33</v>
      </c>
      <c r="I19" s="217">
        <f>COUNTIF(TOTAL!Q12:Q103,D5)</f>
        <v>0</v>
      </c>
      <c r="L19" s="64" t="s">
        <v>122</v>
      </c>
    </row>
    <row r="20" spans="1:13" ht="18.75" thickBot="1" x14ac:dyDescent="0.3">
      <c r="A20" s="1" t="s">
        <v>134</v>
      </c>
      <c r="D20" s="218" t="s">
        <v>131</v>
      </c>
      <c r="E20" s="216">
        <f>COUNTIF(TOTAL!F12:F100,"60 or older")</f>
        <v>0</v>
      </c>
      <c r="F20" s="192"/>
      <c r="G20" s="4"/>
      <c r="H20" s="63" t="s">
        <v>34</v>
      </c>
      <c r="I20" s="274">
        <f>COUNTIF(TOTAL!Q12:Q104,D6)</f>
        <v>0</v>
      </c>
      <c r="L20" s="64" t="s">
        <v>124</v>
      </c>
    </row>
    <row r="21" spans="1:13" ht="18.75" customHeight="1" thickBot="1" x14ac:dyDescent="0.3">
      <c r="A21" s="1" t="s">
        <v>128</v>
      </c>
      <c r="D21" s="219"/>
      <c r="E21" s="219"/>
      <c r="F21" s="166"/>
      <c r="G21" s="4"/>
      <c r="H21" s="235" t="s">
        <v>35</v>
      </c>
      <c r="I21" s="274">
        <f>COUNTIF(TOTAL!Q12:Q105,D7)</f>
        <v>0</v>
      </c>
      <c r="L21" s="64" t="s">
        <v>125</v>
      </c>
    </row>
    <row r="22" spans="1:13" ht="18.75" customHeight="1" thickBot="1" x14ac:dyDescent="0.3">
      <c r="D22" s="607" t="s">
        <v>74</v>
      </c>
      <c r="E22" s="608"/>
      <c r="F22" s="214"/>
      <c r="G22" s="4"/>
      <c r="H22" s="63" t="s">
        <v>204</v>
      </c>
      <c r="I22" s="217">
        <f>COUNTIF(TOTAL!Q12:Q106,D8)</f>
        <v>0</v>
      </c>
      <c r="L22" s="64" t="s">
        <v>126</v>
      </c>
    </row>
    <row r="23" spans="1:13" ht="45" customHeight="1" x14ac:dyDescent="0.25">
      <c r="A23" s="1" t="s">
        <v>127</v>
      </c>
      <c r="D23" s="220" t="s">
        <v>134</v>
      </c>
      <c r="E23" s="221" t="s">
        <v>132</v>
      </c>
      <c r="F23" s="192" t="s">
        <v>128</v>
      </c>
      <c r="G23" s="4"/>
      <c r="H23" s="4"/>
      <c r="I23" s="4"/>
      <c r="L23" s="64" t="s">
        <v>203</v>
      </c>
    </row>
    <row r="24" spans="1:13" ht="18.75" thickBot="1" x14ac:dyDescent="0.3">
      <c r="A24" s="1"/>
      <c r="D24" s="216">
        <f>COUNTIF(TOTAL!G12:G100,"Female")</f>
        <v>0</v>
      </c>
      <c r="E24" s="217">
        <f>COUNTIF(TOTAL!G12:G100,"Male")</f>
        <v>0</v>
      </c>
      <c r="F24" s="217">
        <f>COUNTIF(TOTAL!G12:G100,"Unknown")</f>
        <v>0</v>
      </c>
      <c r="G24" s="4"/>
      <c r="H24" s="4" t="s">
        <v>135</v>
      </c>
      <c r="I24" s="4"/>
    </row>
    <row r="25" spans="1:13" ht="18" x14ac:dyDescent="0.25">
      <c r="A25" s="2" t="s">
        <v>136</v>
      </c>
      <c r="D25" s="222"/>
      <c r="E25" s="222"/>
      <c r="F25" s="166"/>
      <c r="G25" s="4"/>
      <c r="H25" s="4" t="s">
        <v>137</v>
      </c>
      <c r="I25" s="4"/>
      <c r="L25" s="281" t="s">
        <v>127</v>
      </c>
    </row>
    <row r="26" spans="1:13" ht="18.75" thickBot="1" x14ac:dyDescent="0.3">
      <c r="A26" s="2" t="s">
        <v>138</v>
      </c>
      <c r="D26" s="223"/>
      <c r="E26" s="223"/>
      <c r="F26" s="166"/>
      <c r="G26" s="4"/>
      <c r="H26" s="4" t="s">
        <v>139</v>
      </c>
      <c r="I26" s="4"/>
    </row>
    <row r="27" spans="1:13" ht="18" x14ac:dyDescent="0.25">
      <c r="A27" s="2"/>
      <c r="D27" s="615" t="s">
        <v>140</v>
      </c>
      <c r="E27" s="616"/>
      <c r="F27" s="214"/>
      <c r="G27" s="4"/>
      <c r="H27" s="4" t="s">
        <v>141</v>
      </c>
      <c r="I27" s="4"/>
    </row>
    <row r="28" spans="1:13" ht="18" x14ac:dyDescent="0.25">
      <c r="A28" s="2" t="s">
        <v>127</v>
      </c>
      <c r="D28" s="193" t="s">
        <v>142</v>
      </c>
      <c r="E28" s="193" t="s">
        <v>143</v>
      </c>
      <c r="F28" s="192"/>
      <c r="G28" s="4"/>
      <c r="H28" s="4" t="s">
        <v>144</v>
      </c>
      <c r="I28" s="4"/>
    </row>
    <row r="29" spans="1:13" ht="18" x14ac:dyDescent="0.25">
      <c r="A29" s="2"/>
      <c r="D29" s="224">
        <f>COUNTIF(TOTAL!L12:L100,"Active")</f>
        <v>0</v>
      </c>
      <c r="E29" s="224">
        <f>COUNTIF(TOTAL!L12:L100,"Exempt")</f>
        <v>0</v>
      </c>
      <c r="F29" s="192"/>
      <c r="G29" s="4"/>
      <c r="H29" s="4" t="s">
        <v>145</v>
      </c>
      <c r="I29" s="4"/>
    </row>
    <row r="30" spans="1:13" ht="18.75" thickBot="1" x14ac:dyDescent="0.3">
      <c r="A30" s="2"/>
      <c r="D30" s="225"/>
      <c r="E30" s="225"/>
      <c r="F30" s="192"/>
      <c r="G30" s="4"/>
      <c r="H30" s="4" t="s">
        <v>146</v>
      </c>
      <c r="I30" s="4"/>
      <c r="L30" s="613" t="s">
        <v>147</v>
      </c>
      <c r="M30" s="614"/>
    </row>
    <row r="31" spans="1:13" ht="18.75" thickBot="1" x14ac:dyDescent="0.3">
      <c r="D31" s="226"/>
      <c r="E31" s="226"/>
      <c r="F31" s="166"/>
      <c r="G31" s="4"/>
      <c r="H31" s="4" t="s">
        <v>148</v>
      </c>
      <c r="I31" s="4"/>
      <c r="L31" s="202" t="s">
        <v>149</v>
      </c>
      <c r="M31" s="203">
        <f>COUNTIFS(TOTAL!Q12:Q100, "Vocational Education &amp; Training",TOTAL!AE12:AE100,"&gt;0")</f>
        <v>0</v>
      </c>
    </row>
    <row r="32" spans="1:13" ht="18" x14ac:dyDescent="0.25">
      <c r="D32" s="609" t="s">
        <v>150</v>
      </c>
      <c r="E32" s="610"/>
      <c r="F32" s="214"/>
      <c r="G32" s="4"/>
      <c r="H32" s="4" t="s">
        <v>151</v>
      </c>
      <c r="I32" s="4"/>
    </row>
    <row r="33" spans="4:12" ht="18" x14ac:dyDescent="0.25">
      <c r="D33" s="193" t="s">
        <v>136</v>
      </c>
      <c r="E33" s="193" t="s">
        <v>138</v>
      </c>
      <c r="F33" s="192"/>
      <c r="G33" s="4"/>
      <c r="H33" s="4" t="s">
        <v>152</v>
      </c>
      <c r="I33" s="4"/>
    </row>
    <row r="34" spans="4:12" ht="18" x14ac:dyDescent="0.25">
      <c r="D34" s="193">
        <f>COUNTIF(TOTAL!M10:M100,"Voluntary")</f>
        <v>0</v>
      </c>
      <c r="E34" s="193">
        <f>COUNTIF(TOTAL!M11:M100,"Mandatory")</f>
        <v>0</v>
      </c>
      <c r="F34" s="192"/>
      <c r="G34" s="4"/>
      <c r="H34" s="4" t="s">
        <v>153</v>
      </c>
      <c r="I34" s="4"/>
    </row>
    <row r="35" spans="4:12" ht="18.75" thickBot="1" x14ac:dyDescent="0.3">
      <c r="H35" s="4" t="s">
        <v>154</v>
      </c>
    </row>
    <row r="36" spans="4:12" ht="18" x14ac:dyDescent="0.25">
      <c r="D36" s="609" t="s">
        <v>155</v>
      </c>
      <c r="E36" s="610"/>
      <c r="H36" s="3" t="s">
        <v>60</v>
      </c>
    </row>
    <row r="37" spans="4:12" x14ac:dyDescent="0.2">
      <c r="D37" s="193" t="s">
        <v>156</v>
      </c>
      <c r="E37" s="193" t="s">
        <v>128</v>
      </c>
    </row>
    <row r="38" spans="4:12" ht="25.5" customHeight="1" x14ac:dyDescent="0.2">
      <c r="D38" s="193">
        <f>COUNTIF(TOTAL!J12:J100,"Yes")</f>
        <v>0</v>
      </c>
      <c r="E38" s="193">
        <f>COUNTIF(TOTAL!J12:J100,"Unknown")</f>
        <v>0</v>
      </c>
      <c r="H38" s="166"/>
    </row>
    <row r="39" spans="4:12" x14ac:dyDescent="0.2">
      <c r="D39" s="165"/>
      <c r="H39" s="166"/>
      <c r="L39" s="1" t="s">
        <v>188</v>
      </c>
    </row>
    <row r="40" spans="4:12" ht="13.5" thickBot="1" x14ac:dyDescent="0.25">
      <c r="D40" s="165"/>
      <c r="H40" s="166"/>
      <c r="L40" t="s">
        <v>178</v>
      </c>
    </row>
    <row r="41" spans="4:12" x14ac:dyDescent="0.2">
      <c r="D41" s="609" t="s">
        <v>157</v>
      </c>
      <c r="E41" s="610"/>
      <c r="H41" s="166"/>
      <c r="L41" t="s">
        <v>179</v>
      </c>
    </row>
    <row r="42" spans="4:12" x14ac:dyDescent="0.2">
      <c r="D42" s="193" t="s">
        <v>156</v>
      </c>
      <c r="E42" s="193" t="s">
        <v>128</v>
      </c>
      <c r="H42" s="166"/>
      <c r="L42" t="s">
        <v>180</v>
      </c>
    </row>
    <row r="43" spans="4:12" x14ac:dyDescent="0.2">
      <c r="D43" s="193">
        <f>COUNTIF(TOTAL!K12:K100,"Yes")</f>
        <v>0</v>
      </c>
      <c r="E43" s="193">
        <f>COUNTIF(TOTAL!K12:K100,"Unknown")</f>
        <v>0</v>
      </c>
      <c r="H43" s="166"/>
      <c r="L43" t="s">
        <v>181</v>
      </c>
    </row>
    <row r="44" spans="4:12" x14ac:dyDescent="0.2">
      <c r="D44" s="165"/>
      <c r="H44" s="166"/>
      <c r="L44" t="s">
        <v>182</v>
      </c>
    </row>
    <row r="45" spans="4:12" x14ac:dyDescent="0.2">
      <c r="D45" s="165"/>
      <c r="H45" s="166"/>
    </row>
    <row r="46" spans="4:12" x14ac:dyDescent="0.2">
      <c r="H46" s="166"/>
    </row>
    <row r="47" spans="4:12" x14ac:dyDescent="0.2">
      <c r="D47" s="165"/>
      <c r="H47" s="166"/>
      <c r="L47" t="s">
        <v>183</v>
      </c>
    </row>
    <row r="48" spans="4:12" x14ac:dyDescent="0.2">
      <c r="H48" s="166"/>
      <c r="L48" t="s">
        <v>184</v>
      </c>
    </row>
    <row r="49" spans="4:8" x14ac:dyDescent="0.2">
      <c r="H49" s="166"/>
    </row>
    <row r="50" spans="4:8" x14ac:dyDescent="0.2">
      <c r="D50" t="s">
        <v>127</v>
      </c>
      <c r="H50" s="166"/>
    </row>
    <row r="51" spans="4:8" x14ac:dyDescent="0.2">
      <c r="H51" s="166"/>
    </row>
    <row r="52" spans="4:8" x14ac:dyDescent="0.2">
      <c r="H52" s="166"/>
    </row>
    <row r="53" spans="4:8" x14ac:dyDescent="0.2">
      <c r="D53" s="611" t="s">
        <v>158</v>
      </c>
      <c r="E53" s="612"/>
      <c r="H53" s="166"/>
    </row>
    <row r="54" spans="4:8" x14ac:dyDescent="0.2">
      <c r="D54" s="200" t="s">
        <v>159</v>
      </c>
      <c r="E54" s="201">
        <f>COUNTIFS(TOTAL!Q12:Q100,"BASIC EDUCATION",TOTAL!Y12:Y100,"Yes")</f>
        <v>0</v>
      </c>
      <c r="H54" s="166"/>
    </row>
    <row r="55" spans="4:8" x14ac:dyDescent="0.2">
      <c r="D55" s="200" t="s">
        <v>149</v>
      </c>
      <c r="E55" s="201">
        <f>COUNTIFS(TOTAL!Q12:Q100, "Vocational Education &amp; Training",TOTAL!Y12:Y100,"Yes")</f>
        <v>0</v>
      </c>
      <c r="H55" s="166"/>
    </row>
    <row r="56" spans="4:8" x14ac:dyDescent="0.2">
      <c r="D56" s="269" t="s">
        <v>133</v>
      </c>
      <c r="E56" s="201">
        <f>COUNTIFS(TOTAL!Q12:Q100, "Work Readiness Training",TOTAL!Y12:Y100,"Yes")</f>
        <v>0</v>
      </c>
      <c r="H56" s="166"/>
    </row>
    <row r="57" spans="4:8" x14ac:dyDescent="0.2">
      <c r="D57" s="200" t="s">
        <v>160</v>
      </c>
      <c r="E57" s="201">
        <f>COUNTIFS(TOTAL!Q12:Q100, "Work Readiness ",TOTAL!Y12:Y100,"Yes")</f>
        <v>0</v>
      </c>
      <c r="H57" s="166"/>
    </row>
    <row r="58" spans="4:8" x14ac:dyDescent="0.2">
      <c r="D58" s="200" t="s">
        <v>161</v>
      </c>
      <c r="E58" s="201">
        <f>COUNTIFS(TOTAL!AC12:AC100, "&gt;0",TOTAL!Y12:Y100,"Yes")</f>
        <v>0</v>
      </c>
      <c r="H58" s="166"/>
    </row>
    <row r="59" spans="4:8" x14ac:dyDescent="0.2">
      <c r="D59" s="200" t="s">
        <v>162</v>
      </c>
      <c r="E59" s="201">
        <f>COUNTIFS(TOTAL!AD12:AD100, "&gt;0",TOTAL!Y12:Y100,"Yes")</f>
        <v>0</v>
      </c>
      <c r="H59" s="166"/>
    </row>
    <row r="60" spans="4:8" x14ac:dyDescent="0.2">
      <c r="D60" s="202" t="s">
        <v>163</v>
      </c>
      <c r="E60" s="203">
        <f>SUM(E54:E59)</f>
        <v>0</v>
      </c>
      <c r="H60" s="166"/>
    </row>
    <row r="61" spans="4:8" x14ac:dyDescent="0.2">
      <c r="H61" s="166"/>
    </row>
    <row r="62" spans="4:8" x14ac:dyDescent="0.2">
      <c r="H62" s="166"/>
    </row>
    <row r="63" spans="4:8" x14ac:dyDescent="0.2">
      <c r="H63" s="166"/>
    </row>
    <row r="64" spans="4:8" x14ac:dyDescent="0.2">
      <c r="H64" s="167"/>
    </row>
  </sheetData>
  <sheetProtection password="C9F2" sheet="1" objects="1" scenarios="1"/>
  <mergeCells count="9">
    <mergeCell ref="H15:I15"/>
    <mergeCell ref="D15:E15"/>
    <mergeCell ref="D36:E36"/>
    <mergeCell ref="D53:E53"/>
    <mergeCell ref="L30:M30"/>
    <mergeCell ref="D41:E41"/>
    <mergeCell ref="D22:E22"/>
    <mergeCell ref="D27:E27"/>
    <mergeCell ref="D32:E32"/>
  </mergeCells>
  <dataValidations count="5">
    <dataValidation type="list" allowBlank="1" showInputMessage="1" showErrorMessage="1" sqref="G21">
      <formula1>ABAWDS</formula1>
    </dataValidation>
    <dataValidation type="list" allowBlank="1" showInputMessage="1" showErrorMessage="1" sqref="A19:A21">
      <formula1>Gender</formula1>
    </dataValidation>
    <dataValidation type="list" showInputMessage="1" showErrorMessage="1" sqref="I24:J35 K24:K36">
      <formula1 xml:space="preserve"> Groups</formula1>
    </dataValidation>
    <dataValidation type="list" allowBlank="1" showInputMessage="1" showErrorMessage="1" sqref="A28">
      <formula1>ABAWDStatus</formula1>
    </dataValidation>
    <dataValidation type="list" allowBlank="1" showInputMessage="1" showErrorMessage="1" sqref="L17:L23">
      <formula1>"Component Type"</formula1>
    </dataValidation>
  </dataValidations>
  <pageMargins left="0.7" right="0.7" top="0.75" bottom="0.75" header="0.3" footer="0.3"/>
  <pageSetup orientation="portrait" r:id="rId1"/>
  <customProperties>
    <customPr name="%locator_row%"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32"/>
  <sheetViews>
    <sheetView workbookViewId="0">
      <selection activeCell="A174" sqref="A174"/>
    </sheetView>
  </sheetViews>
  <sheetFormatPr defaultColWidth="8.85546875" defaultRowHeight="12.75" x14ac:dyDescent="0.2"/>
  <cols>
    <col min="1" max="1" width="133.140625" customWidth="1"/>
    <col min="2" max="2" width="12" customWidth="1"/>
    <col min="3" max="3" width="23.140625" customWidth="1"/>
    <col min="4" max="4" width="25.140625" bestFit="1" customWidth="1"/>
  </cols>
  <sheetData>
    <row r="4" spans="1:4" ht="18.75" thickBot="1" x14ac:dyDescent="0.3">
      <c r="A4" s="199" t="s">
        <v>56</v>
      </c>
      <c r="B4" s="95">
        <f>References!E60</f>
        <v>0</v>
      </c>
      <c r="C4" s="205" t="e">
        <f>B4/DLT!B232</f>
        <v>#DIV/0!</v>
      </c>
    </row>
    <row r="5" spans="1:4" x14ac:dyDescent="0.2">
      <c r="A5" t="s">
        <v>164</v>
      </c>
      <c r="B5" s="201">
        <f>COUNTIFS(TOTAL!Q12:Q100,"BASIC EDUCATION",TOTAL!Y12:Y100,"Yes", TOTAL!K12:K100, "Yes")</f>
        <v>0</v>
      </c>
      <c r="D5" s="617" t="s">
        <v>29</v>
      </c>
    </row>
    <row r="6" spans="1:4" x14ac:dyDescent="0.2">
      <c r="A6" t="s">
        <v>165</v>
      </c>
      <c r="B6" s="201">
        <f>COUNTIFS(TOTAL!Q12:Q100,"BASIC EDUCATION",TOTAL!Y12:Y100,"Yes", TOTAL!L12:L100, "Yes")</f>
        <v>0</v>
      </c>
      <c r="D6" s="617"/>
    </row>
    <row r="7" spans="1:4" x14ac:dyDescent="0.2">
      <c r="A7" t="s">
        <v>166</v>
      </c>
      <c r="B7" s="201">
        <f>COUNTIFS(TOTAL!$Q$12:$Q$100,"BASIC EDUCATION",TOTAL!$Y$12:$Y$100,"Yes", TOTAL!$M$12:$M$100, "Voluntary")</f>
        <v>0</v>
      </c>
      <c r="D7" s="617"/>
    </row>
    <row r="9" spans="1:4" x14ac:dyDescent="0.2">
      <c r="A9" t="s">
        <v>164</v>
      </c>
      <c r="B9" s="201">
        <f>COUNTIFS(TOTAL!$Q$12:$Q$100,"Vocational Education &amp; Training",TOTAL!$Y$12:$Y$100,"Yes", TOTAL!$K$12:$K$100, "Yes")</f>
        <v>0</v>
      </c>
      <c r="D9" s="617" t="s">
        <v>167</v>
      </c>
    </row>
    <row r="10" spans="1:4" x14ac:dyDescent="0.2">
      <c r="A10" t="s">
        <v>165</v>
      </c>
      <c r="B10" s="201">
        <f>COUNTIFS(TOTAL!$Q$12:$Q$100,"Vocational Education &amp; Training",TOTAL!$Y$12:$Y$100,"Yes", TOTAL!$L$12:$L$100, "Yes")</f>
        <v>0</v>
      </c>
      <c r="D10" s="617"/>
    </row>
    <row r="11" spans="1:4" x14ac:dyDescent="0.2">
      <c r="A11" t="s">
        <v>166</v>
      </c>
      <c r="B11" s="201">
        <f>COUNTIFS(TOTAL!$Q$12:$Q$100,"Vocational Education &amp; Training",TOTAL!$Y$12:$Y$100,"Yes", TOTAL!$M$12:$M$100, "Voluntary")</f>
        <v>0</v>
      </c>
      <c r="D11" s="617"/>
    </row>
    <row r="12" spans="1:4" x14ac:dyDescent="0.2">
      <c r="A12" s="208"/>
      <c r="B12" s="208"/>
      <c r="C12" s="208"/>
      <c r="D12" s="618" t="s">
        <v>133</v>
      </c>
    </row>
    <row r="13" spans="1:4" x14ac:dyDescent="0.2">
      <c r="A13" s="208" t="s">
        <v>164</v>
      </c>
      <c r="B13" s="209">
        <f>COUNTIFS(TOTAL!$Q$12:$Q$100,"Work Readiness Training",TOTAL!$Y$12:$Y$100,"Yes", TOTAL!$K$12:$K$100, "Yes")</f>
        <v>0</v>
      </c>
      <c r="C13" s="208"/>
      <c r="D13" s="618"/>
    </row>
    <row r="14" spans="1:4" x14ac:dyDescent="0.2">
      <c r="A14" s="208" t="s">
        <v>165</v>
      </c>
      <c r="B14" s="209">
        <f>COUNTIFS(TOTAL!$Q$12:$Q$100,"Work Readiness Training",TOTAL!$Y$12:$Y$100,"Yes", TOTAL!$L$12:$L$100, "Yes")</f>
        <v>0</v>
      </c>
      <c r="C14" s="208"/>
      <c r="D14" s="618"/>
    </row>
    <row r="15" spans="1:4" x14ac:dyDescent="0.2">
      <c r="A15" s="208" t="s">
        <v>166</v>
      </c>
      <c r="B15" s="209">
        <f>COUNTIFS(TOTAL!$Q$12:$Q$100,"Work Readiness Training",TOTAL!$Y$12:$Y$100,"Yes", TOTAL!$M$12:$M$100, "Voluntary")</f>
        <v>0</v>
      </c>
      <c r="C15" s="208"/>
      <c r="D15" s="618"/>
    </row>
    <row r="17" spans="1:4" x14ac:dyDescent="0.2">
      <c r="A17" t="s">
        <v>164</v>
      </c>
      <c r="B17" s="201">
        <f>COUNTIFS(TOTAL!$Q$12:$Q$100,"Work Readiness Component",TOTAL!$Y$12:$Y$100,"Yes", TOTAL!$K$12:$K$100, "Yes")</f>
        <v>0</v>
      </c>
      <c r="D17" s="617" t="s">
        <v>160</v>
      </c>
    </row>
    <row r="18" spans="1:4" x14ac:dyDescent="0.2">
      <c r="A18" t="s">
        <v>165</v>
      </c>
      <c r="B18" s="201">
        <f>COUNTIFS(TOTAL!$Q$12:$Q$100,"Work Readiness Component ",TOTAL!$Y$12:$Y$100,"Yes", TOTAL!$L$12:$L$100, "Yes")</f>
        <v>0</v>
      </c>
      <c r="D18" s="617"/>
    </row>
    <row r="19" spans="1:4" x14ac:dyDescent="0.2">
      <c r="A19" t="s">
        <v>166</v>
      </c>
      <c r="B19" s="201">
        <f>COUNTIFS(TOTAL!$Q$12:$Q$100,"Work Readiness Component ",TOTAL!$Y$12:$Y$100,"Yes", TOTAL!$M$12:$M$100, "Voluntary")</f>
        <v>0</v>
      </c>
      <c r="D19" s="617"/>
    </row>
    <row r="21" spans="1:4" x14ac:dyDescent="0.2">
      <c r="A21" t="s">
        <v>164</v>
      </c>
      <c r="B21" s="201">
        <f>COUNTIFS(TOTAL!$AC$12:$AC$100,"&gt;0",TOTAL!$Y$12:$Y$100,"Yes",TOTAL!$K$12:$K$100, "Yes" )</f>
        <v>0</v>
      </c>
      <c r="D21" s="617" t="s">
        <v>161</v>
      </c>
    </row>
    <row r="22" spans="1:4" x14ac:dyDescent="0.2">
      <c r="A22" t="s">
        <v>165</v>
      </c>
      <c r="B22" s="201">
        <f>COUNTIFS(TOTAL!$AC$12:$AC$100,"&gt;0",TOTAL!$Y$12:$Y$100,"Yes",TOTAL!$L$12:$L$100, "Yes" )</f>
        <v>0</v>
      </c>
      <c r="D22" s="617"/>
    </row>
    <row r="23" spans="1:4" x14ac:dyDescent="0.2">
      <c r="A23" t="s">
        <v>166</v>
      </c>
      <c r="B23" s="201">
        <f>COUNTIFS(TOTAL!$AC$12:$AC$100,"&gt;0",TOTAL!$Y$12:$Y$100,"Yes",TOTAL!$M$12:$M$100, "Yes" )</f>
        <v>0</v>
      </c>
      <c r="D23" s="617"/>
    </row>
    <row r="24" spans="1:4" x14ac:dyDescent="0.2">
      <c r="D24" s="204"/>
    </row>
    <row r="25" spans="1:4" x14ac:dyDescent="0.2">
      <c r="A25" t="s">
        <v>164</v>
      </c>
      <c r="B25" s="201">
        <f>COUNTIFS(TOTAL!$AD$12:$AD$100,"&gt;0",TOTAL!$Y$12:$Y$100,"Yes",TOTAL!$K$12:$K$100, "Yes" )</f>
        <v>0</v>
      </c>
      <c r="D25" s="617" t="s">
        <v>162</v>
      </c>
    </row>
    <row r="26" spans="1:4" x14ac:dyDescent="0.2">
      <c r="A26" t="s">
        <v>165</v>
      </c>
      <c r="B26" s="201">
        <f>COUNTIFS(TOTAL!$AD$12:$AD$100,"&gt;0",TOTAL!$Y$12:$Y$100,"Yes",TOTAL!$L$12:$L$100, "Yes" )</f>
        <v>0</v>
      </c>
      <c r="D26" s="617"/>
    </row>
    <row r="27" spans="1:4" x14ac:dyDescent="0.2">
      <c r="A27" t="s">
        <v>166</v>
      </c>
      <c r="B27" s="201">
        <f>COUNTIFS(TOTAL!$AD$12:$AD$100,"&gt;0",TOTAL!$Y$12:$Y$100,"Yes",TOTAL!$M$12:$M$100, "Yes" )</f>
        <v>0</v>
      </c>
      <c r="D27" s="617"/>
    </row>
    <row r="30" spans="1:4" x14ac:dyDescent="0.2">
      <c r="A30" t="s">
        <v>168</v>
      </c>
      <c r="B30">
        <f>B25+B21+B17+B13+B9+B5</f>
        <v>0</v>
      </c>
    </row>
    <row r="31" spans="1:4" x14ac:dyDescent="0.2">
      <c r="A31" t="s">
        <v>169</v>
      </c>
      <c r="B31">
        <f>B26+B22+B18+B14+B10+B6</f>
        <v>0</v>
      </c>
    </row>
    <row r="32" spans="1:4" x14ac:dyDescent="0.2">
      <c r="A32" t="s">
        <v>170</v>
      </c>
      <c r="B32">
        <f>B27+B23+B19+B15+B11+B7</f>
        <v>0</v>
      </c>
    </row>
  </sheetData>
  <mergeCells count="6">
    <mergeCell ref="D5:D7"/>
    <mergeCell ref="D9:D11"/>
    <mergeCell ref="D12:D15"/>
    <mergeCell ref="D17:D19"/>
    <mergeCell ref="D25:D27"/>
    <mergeCell ref="D21:D2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7720D7EE5B7B4AB129A17AC35B0531" ma:contentTypeVersion="4" ma:contentTypeDescription="Create a new document." ma:contentTypeScope="" ma:versionID="106a0913d13df72996ff887b3adba535">
  <xsd:schema xmlns:xsd="http://www.w3.org/2001/XMLSchema" xmlns:xs="http://www.w3.org/2001/XMLSchema" xmlns:p="http://schemas.microsoft.com/office/2006/metadata/properties" xmlns:ns2="8202fb8f-6700-44bc-b78e-7df055db0c59" targetNamespace="http://schemas.microsoft.com/office/2006/metadata/properties" ma:root="true" ma:fieldsID="c8bc53709ef06473153598a85ddd5eb2" ns2:_="">
    <xsd:import namespace="8202fb8f-6700-44bc-b78e-7df055db0c59"/>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02fb8f-6700-44bc-b78e-7df055db0c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7C38C4-A01D-41AF-8D57-D99B7267864C}">
  <ds:schemaRefs>
    <ds:schemaRef ds:uri="http://purl.org/dc/dcmitype/"/>
    <ds:schemaRef ds:uri="http://schemas.microsoft.com/office/2006/documentManagement/types"/>
    <ds:schemaRef ds:uri="http://purl.org/dc/elements/1.1/"/>
    <ds:schemaRef ds:uri="http://www.w3.org/XML/1998/namespace"/>
    <ds:schemaRef ds:uri="8202fb8f-6700-44bc-b78e-7df055db0c59"/>
    <ds:schemaRef ds:uri="http://schemas.microsoft.com/office/infopath/2007/PartnerControls"/>
    <ds:schemaRef ds:uri="http://schemas.microsoft.com/office/2006/metadata/propertie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4F9CF4A4-2F3D-43ED-A780-219A368D0341}">
  <ds:schemaRefs>
    <ds:schemaRef ds:uri="http://schemas.microsoft.com/sharepoint/v3/contenttype/forms"/>
  </ds:schemaRefs>
</ds:datastoreItem>
</file>

<file path=customXml/itemProps3.xml><?xml version="1.0" encoding="utf-8"?>
<ds:datastoreItem xmlns:ds="http://schemas.openxmlformats.org/officeDocument/2006/customXml" ds:itemID="{86D74CD3-B6B2-42E8-838F-5D4CA8AAC3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02fb8f-6700-44bc-b78e-7df055db0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28</vt:i4>
      </vt:variant>
    </vt:vector>
  </HeadingPairs>
  <TitlesOfParts>
    <vt:vector size="35" baseType="lpstr">
      <vt:lpstr>Outcomes Report Instructions</vt:lpstr>
      <vt:lpstr>Summary Data</vt:lpstr>
      <vt:lpstr>TOTAL</vt:lpstr>
      <vt:lpstr>90 Days After Last Service</vt:lpstr>
      <vt:lpstr>DLT</vt:lpstr>
      <vt:lpstr>References</vt:lpstr>
      <vt:lpstr>Component completion references</vt:lpstr>
      <vt:lpstr>ABAWDS</vt:lpstr>
      <vt:lpstr>ABAWDStatus</vt:lpstr>
      <vt:lpstr>Age</vt:lpstr>
      <vt:lpstr>Benefits</vt:lpstr>
      <vt:lpstr>Billing</vt:lpstr>
      <vt:lpstr>Component</vt:lpstr>
      <vt:lpstr>ComponentName</vt:lpstr>
      <vt:lpstr>Components</vt:lpstr>
      <vt:lpstr>Enroll</vt:lpstr>
      <vt:lpstr>Ethnicity</vt:lpstr>
      <vt:lpstr>FFY19COMPONENTS</vt:lpstr>
      <vt:lpstr>Gender</vt:lpstr>
      <vt:lpstr>Groups</vt:lpstr>
      <vt:lpstr>Left</vt:lpstr>
      <vt:lpstr>'90 Days After Last Service'!Locator</vt:lpstr>
      <vt:lpstr>Locator</vt:lpstr>
      <vt:lpstr>Lost_Benefits</vt:lpstr>
      <vt:lpstr>'90 Days After Last Service'!Print_Area</vt:lpstr>
      <vt:lpstr>TOTAL!Print_Area</vt:lpstr>
      <vt:lpstr>PriorESOL</vt:lpstr>
      <vt:lpstr>Race</vt:lpstr>
      <vt:lpstr>ReportingPeriod</vt:lpstr>
      <vt:lpstr>Sex</vt:lpstr>
      <vt:lpstr>Status1</vt:lpstr>
      <vt:lpstr>StatusDLT</vt:lpstr>
      <vt:lpstr>STATUSES</vt:lpstr>
      <vt:lpstr>Unknown</vt:lpstr>
      <vt:lpstr>Yes</vt:lpstr>
    </vt:vector>
  </TitlesOfParts>
  <Manager/>
  <Company>LISC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DAnthes</dc:creator>
  <cp:keywords/>
  <dc:description/>
  <cp:lastModifiedBy>Susan Leonardi</cp:lastModifiedBy>
  <cp:revision/>
  <cp:lastPrinted>2018-10-15T18:13:02Z</cp:lastPrinted>
  <dcterms:created xsi:type="dcterms:W3CDTF">2011-06-09T12:51:07Z</dcterms:created>
  <dcterms:modified xsi:type="dcterms:W3CDTF">2019-08-22T18:59:07Z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0x010100FB7720D7EE5B7B4AB129A17AC35B0531</vt:lpwstr>
  </property>
</Properties>
</file>